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315" firstSheet="1" activeTab="1"/>
  </bookViews>
  <sheets>
    <sheet name="附件1、资金分配测算表" sheetId="9" state="hidden" r:id="rId1"/>
    <sheet name="附件2-2资金下达表" sheetId="10" r:id="rId2"/>
    <sheet name="附件6、支出计划表" sheetId="6" state="hidden" r:id="rId3"/>
  </sheets>
  <definedNames>
    <definedName name="_xlnm._FilterDatabase" localSheetId="0" hidden="1">附件1、资金分配测算表!$A$1:$R$75</definedName>
    <definedName name="_xlnm._FilterDatabase" localSheetId="1" hidden="1">'附件2-2资金下达表'!$A$2:$F$88</definedName>
    <definedName name="_xlnm.Print_Titles" localSheetId="2">附件6、支出计划表!$A$4:$IV$4</definedName>
    <definedName name="_xlnm._FilterDatabase" localSheetId="2" hidden="1">附件6、支出计划表!$A$4:$O$5</definedName>
    <definedName name="_xlnm.Print_Area" localSheetId="0">附件1、资金分配测算表!$A$1:$R$75</definedName>
    <definedName name="_xlnm.Print_Area" localSheetId="1">'附件2-2资金下达表'!$A$1:$C$88</definedName>
    <definedName name="_xlnm.Print_Titles" localSheetId="0">附件1、资金分配测算表!$3:$3</definedName>
    <definedName name="_xlnm.Print_Titles" localSheetId="1">'附件2-2资金下达表'!$4:$4</definedName>
  </definedNames>
  <calcPr calcId="144525" concurrentCalc="0"/>
</workbook>
</file>

<file path=xl/sharedStrings.xml><?xml version="1.0" encoding="utf-8"?>
<sst xmlns="http://schemas.openxmlformats.org/spreadsheetml/2006/main" count="254" uniqueCount="231">
  <si>
    <r>
      <rPr>
        <sz val="14"/>
        <rFont val="黑体"/>
        <charset val="134"/>
      </rPr>
      <t>附件</t>
    </r>
    <r>
      <rPr>
        <sz val="14"/>
        <rFont val="Times New Roman"/>
        <charset val="134"/>
      </rPr>
      <t>2-1</t>
    </r>
  </si>
  <si>
    <r>
      <rPr>
        <sz val="20"/>
        <rFont val="Times New Roman"/>
        <charset val="134"/>
      </rPr>
      <t>2024</t>
    </r>
    <r>
      <rPr>
        <sz val="20"/>
        <rFont val="方正小标宋简体"/>
        <charset val="134"/>
      </rPr>
      <t>年中央专项彩票公益金支持地方社会公益事业发展增量资金分配测算表</t>
    </r>
  </si>
  <si>
    <t>地区</t>
  </si>
  <si>
    <t>2023年60岁及以上老年人数</t>
  </si>
  <si>
    <t>2023年60岁及以上老年人数系数</t>
  </si>
  <si>
    <t>特困人员中失能、部分失能人员数</t>
  </si>
  <si>
    <t>特困人员中失能、部分失能人员系数</t>
  </si>
  <si>
    <t>2022年财力综合系数</t>
  </si>
  <si>
    <t>2022年财力综合系数倒数</t>
  </si>
  <si>
    <t>2022年财力综合系数因素</t>
  </si>
  <si>
    <t>重点老区苏区和其他老区（重点2、其他1）</t>
  </si>
  <si>
    <t>重点老区苏区和其他老区数</t>
  </si>
  <si>
    <t>2023年60岁及以上老年人数系数：特困人员中失能、部分失能人员系数：2022年财力综合系数因素：重点老区苏区和其他老区系数=3:3:3：1</t>
  </si>
  <si>
    <t>测算下达金额</t>
  </si>
  <si>
    <t>被巡视的23个县区（每个县区按200万元定额）</t>
  </si>
  <si>
    <t>重点工程建设项目（新增床位按每张15万元，升级改造床位数按每张3万元，消防安全改造按400元每平方米）</t>
  </si>
  <si>
    <t>下达资金</t>
  </si>
  <si>
    <t>下达资金取整</t>
  </si>
  <si>
    <t>实际下达资金（对超出的1万元，从给予资金支持最多的梅县区进行调减）</t>
  </si>
  <si>
    <t>单位</t>
  </si>
  <si>
    <t>人</t>
  </si>
  <si>
    <t>个</t>
  </si>
  <si>
    <t>万元</t>
  </si>
  <si>
    <t>栏目</t>
  </si>
  <si>
    <r>
      <rPr>
        <b/>
        <sz val="12"/>
        <rFont val="方正书宋_GBK"/>
        <charset val="134"/>
      </rPr>
      <t>合计</t>
    </r>
  </si>
  <si>
    <r>
      <rPr>
        <b/>
        <sz val="12"/>
        <rFont val="宋体"/>
        <charset val="134"/>
      </rPr>
      <t>汕头市</t>
    </r>
  </si>
  <si>
    <r>
      <rPr>
        <sz val="12"/>
        <color rgb="FF000000"/>
        <rFont val="宋体"/>
        <charset val="134"/>
      </rPr>
      <t>潮阳区</t>
    </r>
  </si>
  <si>
    <r>
      <rPr>
        <sz val="12"/>
        <rFont val="宋体"/>
        <charset val="134"/>
      </rPr>
      <t>潮南区</t>
    </r>
  </si>
  <si>
    <r>
      <rPr>
        <sz val="12"/>
        <rFont val="宋体"/>
        <charset val="134"/>
      </rPr>
      <t>澄海区</t>
    </r>
  </si>
  <si>
    <r>
      <rPr>
        <b/>
        <sz val="11"/>
        <color theme="1"/>
        <rFont val="宋体"/>
        <charset val="134"/>
      </rPr>
      <t>韶关市</t>
    </r>
  </si>
  <si>
    <r>
      <rPr>
        <sz val="12"/>
        <rFont val="宋体"/>
        <charset val="134"/>
      </rPr>
      <t>曲江区</t>
    </r>
  </si>
  <si>
    <r>
      <rPr>
        <b/>
        <sz val="12"/>
        <rFont val="宋体"/>
        <charset val="134"/>
      </rPr>
      <t>始兴县</t>
    </r>
  </si>
  <si>
    <r>
      <rPr>
        <b/>
        <sz val="12"/>
        <rFont val="宋体"/>
        <charset val="134"/>
      </rPr>
      <t>新丰县</t>
    </r>
  </si>
  <si>
    <r>
      <rPr>
        <b/>
        <sz val="12"/>
        <rFont val="宋体"/>
        <charset val="134"/>
      </rPr>
      <t>南雄市</t>
    </r>
  </si>
  <si>
    <r>
      <rPr>
        <b/>
        <sz val="12"/>
        <rFont val="宋体"/>
        <charset val="134"/>
      </rPr>
      <t>仁化县</t>
    </r>
  </si>
  <si>
    <r>
      <rPr>
        <b/>
        <sz val="12"/>
        <rFont val="宋体"/>
        <charset val="134"/>
      </rPr>
      <t>乳源县</t>
    </r>
  </si>
  <si>
    <r>
      <rPr>
        <b/>
        <sz val="12"/>
        <rFont val="宋体"/>
        <charset val="134"/>
      </rPr>
      <t>翁源县</t>
    </r>
  </si>
  <si>
    <r>
      <rPr>
        <b/>
        <sz val="11"/>
        <color theme="1"/>
        <rFont val="宋体"/>
        <charset val="134"/>
      </rPr>
      <t>河源市</t>
    </r>
  </si>
  <si>
    <r>
      <rPr>
        <sz val="12"/>
        <rFont val="宋体"/>
        <charset val="134"/>
      </rPr>
      <t>源城区</t>
    </r>
  </si>
  <si>
    <r>
      <rPr>
        <b/>
        <sz val="12"/>
        <rFont val="宋体"/>
        <charset val="134"/>
      </rPr>
      <t>和平县</t>
    </r>
  </si>
  <si>
    <r>
      <rPr>
        <b/>
        <sz val="12"/>
        <rFont val="宋体"/>
        <charset val="134"/>
      </rPr>
      <t>东源县</t>
    </r>
  </si>
  <si>
    <r>
      <rPr>
        <b/>
        <sz val="12"/>
        <rFont val="宋体"/>
        <charset val="134"/>
      </rPr>
      <t>紫金县</t>
    </r>
  </si>
  <si>
    <r>
      <rPr>
        <b/>
        <sz val="12"/>
        <rFont val="宋体"/>
        <charset val="134"/>
      </rPr>
      <t>龙川县</t>
    </r>
  </si>
  <si>
    <r>
      <rPr>
        <b/>
        <sz val="12"/>
        <rFont val="宋体"/>
        <charset val="134"/>
      </rPr>
      <t>连平县</t>
    </r>
  </si>
  <si>
    <r>
      <rPr>
        <b/>
        <sz val="11"/>
        <color theme="1"/>
        <rFont val="宋体"/>
        <charset val="134"/>
      </rPr>
      <t>梅州市</t>
    </r>
  </si>
  <si>
    <r>
      <rPr>
        <sz val="12"/>
        <rFont val="宋体"/>
        <charset val="134"/>
      </rPr>
      <t>梅江区</t>
    </r>
  </si>
  <si>
    <r>
      <rPr>
        <sz val="12"/>
        <rFont val="宋体"/>
        <charset val="134"/>
      </rPr>
      <t>梅县区</t>
    </r>
  </si>
  <si>
    <r>
      <rPr>
        <b/>
        <sz val="12"/>
        <rFont val="宋体"/>
        <charset val="134"/>
      </rPr>
      <t>平远县</t>
    </r>
  </si>
  <si>
    <r>
      <rPr>
        <b/>
        <sz val="12"/>
        <rFont val="宋体"/>
        <charset val="134"/>
      </rPr>
      <t>蕉岭县</t>
    </r>
  </si>
  <si>
    <r>
      <rPr>
        <b/>
        <sz val="12"/>
        <rFont val="宋体"/>
        <charset val="134"/>
      </rPr>
      <t>兴宁市</t>
    </r>
  </si>
  <si>
    <r>
      <rPr>
        <b/>
        <sz val="12"/>
        <rFont val="宋体"/>
        <charset val="134"/>
      </rPr>
      <t>五华县</t>
    </r>
  </si>
  <si>
    <r>
      <rPr>
        <b/>
        <sz val="12"/>
        <rFont val="宋体"/>
        <charset val="134"/>
      </rPr>
      <t>丰顺县</t>
    </r>
  </si>
  <si>
    <r>
      <rPr>
        <b/>
        <sz val="12"/>
        <rFont val="宋体"/>
        <charset val="134"/>
      </rPr>
      <t>大埔县</t>
    </r>
  </si>
  <si>
    <r>
      <rPr>
        <b/>
        <sz val="11"/>
        <color theme="1"/>
        <rFont val="宋体"/>
        <charset val="134"/>
      </rPr>
      <t>惠州市</t>
    </r>
  </si>
  <si>
    <r>
      <rPr>
        <sz val="12"/>
        <rFont val="宋体"/>
        <charset val="134"/>
      </rPr>
      <t>惠城区</t>
    </r>
  </si>
  <si>
    <r>
      <rPr>
        <sz val="12"/>
        <rFont val="宋体"/>
        <charset val="134"/>
      </rPr>
      <t>惠阳区</t>
    </r>
  </si>
  <si>
    <r>
      <rPr>
        <b/>
        <sz val="12"/>
        <rFont val="宋体"/>
        <charset val="134"/>
      </rPr>
      <t>惠东县</t>
    </r>
  </si>
  <si>
    <r>
      <rPr>
        <b/>
        <sz val="12"/>
        <rFont val="宋体"/>
        <charset val="134"/>
      </rPr>
      <t>龙门县</t>
    </r>
  </si>
  <si>
    <r>
      <rPr>
        <b/>
        <sz val="11"/>
        <color theme="1"/>
        <rFont val="宋体"/>
        <charset val="134"/>
      </rPr>
      <t>汕尾市</t>
    </r>
  </si>
  <si>
    <r>
      <rPr>
        <sz val="12"/>
        <rFont val="宋体"/>
        <charset val="134"/>
      </rPr>
      <t>城区</t>
    </r>
  </si>
  <si>
    <r>
      <rPr>
        <b/>
        <sz val="12"/>
        <rFont val="宋体"/>
        <charset val="134"/>
      </rPr>
      <t>陆河县</t>
    </r>
  </si>
  <si>
    <r>
      <rPr>
        <b/>
        <sz val="12"/>
        <rFont val="宋体"/>
        <charset val="134"/>
      </rPr>
      <t>陆丰市</t>
    </r>
  </si>
  <si>
    <r>
      <rPr>
        <b/>
        <sz val="12"/>
        <rFont val="宋体"/>
        <charset val="134"/>
      </rPr>
      <t>海丰县</t>
    </r>
  </si>
  <si>
    <r>
      <rPr>
        <b/>
        <sz val="11"/>
        <color theme="1"/>
        <rFont val="宋体"/>
        <charset val="134"/>
      </rPr>
      <t>阳江市</t>
    </r>
  </si>
  <si>
    <r>
      <rPr>
        <sz val="12"/>
        <rFont val="宋体"/>
        <charset val="134"/>
      </rPr>
      <t>阳东区</t>
    </r>
  </si>
  <si>
    <r>
      <rPr>
        <b/>
        <sz val="12"/>
        <rFont val="宋体"/>
        <charset val="134"/>
      </rPr>
      <t>阳西县</t>
    </r>
  </si>
  <si>
    <r>
      <rPr>
        <b/>
        <sz val="12"/>
        <rFont val="宋体"/>
        <charset val="134"/>
      </rPr>
      <t>阳春市</t>
    </r>
  </si>
  <si>
    <r>
      <rPr>
        <b/>
        <sz val="11"/>
        <color theme="1"/>
        <rFont val="宋体"/>
        <charset val="134"/>
      </rPr>
      <t>湛江市</t>
    </r>
  </si>
  <si>
    <r>
      <rPr>
        <sz val="12"/>
        <rFont val="宋体"/>
        <charset val="134"/>
      </rPr>
      <t>霞山区</t>
    </r>
  </si>
  <si>
    <r>
      <rPr>
        <sz val="12"/>
        <rFont val="宋体"/>
        <charset val="134"/>
      </rPr>
      <t>坡头区</t>
    </r>
  </si>
  <si>
    <r>
      <rPr>
        <sz val="12"/>
        <rFont val="宋体"/>
        <charset val="134"/>
      </rPr>
      <t>麻章区</t>
    </r>
  </si>
  <si>
    <r>
      <rPr>
        <b/>
        <sz val="12"/>
        <rFont val="宋体"/>
        <charset val="134"/>
      </rPr>
      <t>遂溪县</t>
    </r>
  </si>
  <si>
    <r>
      <rPr>
        <b/>
        <sz val="12"/>
        <rFont val="宋体"/>
        <charset val="134"/>
      </rPr>
      <t>吴川市</t>
    </r>
  </si>
  <si>
    <r>
      <rPr>
        <b/>
        <sz val="12"/>
        <rFont val="宋体"/>
        <charset val="134"/>
      </rPr>
      <t>徐闻县</t>
    </r>
  </si>
  <si>
    <r>
      <rPr>
        <b/>
        <sz val="12"/>
        <rFont val="宋体"/>
        <charset val="134"/>
      </rPr>
      <t>廉江市</t>
    </r>
  </si>
  <si>
    <r>
      <rPr>
        <b/>
        <sz val="12"/>
        <rFont val="宋体"/>
        <charset val="134"/>
      </rPr>
      <t>雷州市</t>
    </r>
  </si>
  <si>
    <r>
      <rPr>
        <b/>
        <sz val="11"/>
        <color theme="1"/>
        <rFont val="宋体"/>
        <charset val="134"/>
      </rPr>
      <t>茂名市</t>
    </r>
  </si>
  <si>
    <r>
      <rPr>
        <sz val="12"/>
        <rFont val="宋体"/>
        <charset val="134"/>
      </rPr>
      <t>茂南区</t>
    </r>
  </si>
  <si>
    <r>
      <rPr>
        <sz val="12"/>
        <rFont val="宋体"/>
        <charset val="134"/>
      </rPr>
      <t>电白区</t>
    </r>
  </si>
  <si>
    <r>
      <rPr>
        <b/>
        <sz val="12"/>
        <rFont val="宋体"/>
        <charset val="134"/>
      </rPr>
      <t>信宜市</t>
    </r>
  </si>
  <si>
    <r>
      <rPr>
        <b/>
        <sz val="12"/>
        <rFont val="宋体"/>
        <charset val="134"/>
      </rPr>
      <t>高州市</t>
    </r>
  </si>
  <si>
    <r>
      <rPr>
        <b/>
        <sz val="12"/>
        <rFont val="宋体"/>
        <charset val="134"/>
      </rPr>
      <t>化州市</t>
    </r>
  </si>
  <si>
    <r>
      <rPr>
        <b/>
        <sz val="11"/>
        <color theme="1"/>
        <rFont val="宋体"/>
        <charset val="134"/>
      </rPr>
      <t>肇庆市</t>
    </r>
  </si>
  <si>
    <r>
      <rPr>
        <b/>
        <sz val="12"/>
        <rFont val="宋体"/>
        <charset val="134"/>
      </rPr>
      <t>封开县</t>
    </r>
  </si>
  <si>
    <r>
      <rPr>
        <b/>
        <sz val="12"/>
        <rFont val="宋体"/>
        <charset val="134"/>
      </rPr>
      <t>怀集县</t>
    </r>
  </si>
  <si>
    <r>
      <rPr>
        <b/>
        <sz val="12"/>
        <rFont val="宋体"/>
        <charset val="134"/>
      </rPr>
      <t>德庆县</t>
    </r>
  </si>
  <si>
    <r>
      <rPr>
        <b/>
        <sz val="12"/>
        <rFont val="宋体"/>
        <charset val="134"/>
      </rPr>
      <t>广宁县</t>
    </r>
  </si>
  <si>
    <r>
      <rPr>
        <b/>
        <sz val="11"/>
        <color theme="1"/>
        <rFont val="宋体"/>
        <charset val="134"/>
      </rPr>
      <t>清远市</t>
    </r>
  </si>
  <si>
    <r>
      <rPr>
        <sz val="12"/>
        <rFont val="宋体"/>
        <charset val="134"/>
      </rPr>
      <t>清新区</t>
    </r>
  </si>
  <si>
    <r>
      <rPr>
        <b/>
        <sz val="12"/>
        <rFont val="宋体"/>
        <charset val="134"/>
      </rPr>
      <t>佛冈县</t>
    </r>
  </si>
  <si>
    <r>
      <rPr>
        <b/>
        <sz val="12"/>
        <rFont val="宋体"/>
        <charset val="134"/>
      </rPr>
      <t>连州市</t>
    </r>
  </si>
  <si>
    <r>
      <rPr>
        <b/>
        <sz val="12"/>
        <rFont val="宋体"/>
        <charset val="134"/>
      </rPr>
      <t>阳山县</t>
    </r>
  </si>
  <si>
    <r>
      <rPr>
        <b/>
        <sz val="12"/>
        <rFont val="宋体"/>
        <charset val="134"/>
      </rPr>
      <t>英德市</t>
    </r>
  </si>
  <si>
    <r>
      <rPr>
        <b/>
        <sz val="11"/>
        <color theme="1"/>
        <rFont val="宋体"/>
        <charset val="134"/>
      </rPr>
      <t>潮州市</t>
    </r>
  </si>
  <si>
    <r>
      <rPr>
        <sz val="12"/>
        <rFont val="宋体"/>
        <charset val="134"/>
      </rPr>
      <t>潮安区</t>
    </r>
  </si>
  <si>
    <r>
      <rPr>
        <sz val="12"/>
        <rFont val="宋体"/>
        <charset val="134"/>
      </rPr>
      <t>湘桥区</t>
    </r>
  </si>
  <si>
    <r>
      <rPr>
        <b/>
        <sz val="12"/>
        <rFont val="宋体"/>
        <charset val="134"/>
      </rPr>
      <t>饶平县</t>
    </r>
  </si>
  <si>
    <r>
      <rPr>
        <b/>
        <sz val="11"/>
        <color theme="1"/>
        <rFont val="宋体"/>
        <charset val="134"/>
      </rPr>
      <t>揭阳市</t>
    </r>
  </si>
  <si>
    <r>
      <rPr>
        <sz val="12"/>
        <rFont val="宋体"/>
        <charset val="134"/>
      </rPr>
      <t>揭东区</t>
    </r>
  </si>
  <si>
    <r>
      <rPr>
        <b/>
        <sz val="12"/>
        <rFont val="宋体"/>
        <charset val="134"/>
      </rPr>
      <t>普宁市</t>
    </r>
  </si>
  <si>
    <r>
      <rPr>
        <b/>
        <sz val="12"/>
        <rFont val="宋体"/>
        <charset val="134"/>
      </rPr>
      <t>揭西县</t>
    </r>
  </si>
  <si>
    <r>
      <rPr>
        <b/>
        <sz val="12"/>
        <rFont val="宋体"/>
        <charset val="134"/>
      </rPr>
      <t>惠来县</t>
    </r>
  </si>
  <si>
    <r>
      <rPr>
        <b/>
        <sz val="11"/>
        <color theme="1"/>
        <rFont val="宋体"/>
        <charset val="134"/>
      </rPr>
      <t>云浮市</t>
    </r>
  </si>
  <si>
    <r>
      <rPr>
        <sz val="12"/>
        <rFont val="宋体"/>
        <charset val="134"/>
      </rPr>
      <t>云城区</t>
    </r>
  </si>
  <si>
    <r>
      <rPr>
        <sz val="12"/>
        <rFont val="宋体"/>
        <charset val="134"/>
      </rPr>
      <t>云安区</t>
    </r>
  </si>
  <si>
    <r>
      <rPr>
        <b/>
        <sz val="12"/>
        <rFont val="宋体"/>
        <charset val="134"/>
      </rPr>
      <t>郁南县</t>
    </r>
  </si>
  <si>
    <r>
      <rPr>
        <b/>
        <sz val="12"/>
        <rFont val="宋体"/>
        <charset val="134"/>
      </rPr>
      <t>罗定市</t>
    </r>
  </si>
  <si>
    <r>
      <rPr>
        <b/>
        <sz val="12"/>
        <rFont val="宋体"/>
        <charset val="134"/>
      </rPr>
      <t>新兴县</t>
    </r>
  </si>
  <si>
    <r>
      <rPr>
        <sz val="14"/>
        <rFont val="黑体"/>
        <charset val="134"/>
      </rPr>
      <t>附件</t>
    </r>
    <r>
      <rPr>
        <sz val="14"/>
        <rFont val="Times New Roman"/>
        <charset val="134"/>
      </rPr>
      <t>2-2</t>
    </r>
  </si>
  <si>
    <t>年中下达2024年中央专项彩票公益金支持
地方社会公益事业发展资金分配表</t>
  </si>
  <si>
    <r>
      <rPr>
        <sz val="12"/>
        <rFont val="仿宋_GB2312"/>
        <charset val="134"/>
      </rPr>
      <t>单位：万元</t>
    </r>
  </si>
  <si>
    <r>
      <rPr>
        <b/>
        <sz val="11"/>
        <rFont val="仿宋_GB2312"/>
        <charset val="134"/>
      </rPr>
      <t>地区</t>
    </r>
  </si>
  <si>
    <r>
      <rPr>
        <b/>
        <sz val="11"/>
        <rFont val="仿宋_GB2312"/>
        <charset val="134"/>
      </rPr>
      <t>本次下达金额</t>
    </r>
  </si>
  <si>
    <r>
      <rPr>
        <b/>
        <sz val="11"/>
        <rFont val="仿宋_GB2312"/>
        <charset val="134"/>
      </rPr>
      <t>备注</t>
    </r>
  </si>
  <si>
    <r>
      <rPr>
        <b/>
        <sz val="11"/>
        <rFont val="仿宋_GB2312"/>
        <charset val="134"/>
      </rPr>
      <t>下达总额</t>
    </r>
  </si>
  <si>
    <r>
      <rPr>
        <b/>
        <sz val="11"/>
        <rFont val="仿宋_GB2312"/>
        <charset val="134"/>
      </rPr>
      <t>汕头市合计</t>
    </r>
  </si>
  <si>
    <r>
      <rPr>
        <sz val="11"/>
        <color rgb="FF000000"/>
        <rFont val="仿宋_GB2312"/>
        <charset val="134"/>
      </rPr>
      <t>澄海区</t>
    </r>
  </si>
  <si>
    <r>
      <rPr>
        <sz val="11"/>
        <color rgb="FF000000"/>
        <rFont val="仿宋_GB2312"/>
        <charset val="134"/>
      </rPr>
      <t>潮阳区</t>
    </r>
  </si>
  <si>
    <r>
      <rPr>
        <sz val="11"/>
        <color rgb="FF000000"/>
        <rFont val="仿宋_GB2312"/>
        <charset val="134"/>
      </rPr>
      <t>潮南区</t>
    </r>
  </si>
  <si>
    <r>
      <rPr>
        <b/>
        <sz val="11"/>
        <rFont val="仿宋_GB2312"/>
        <charset val="134"/>
      </rPr>
      <t>韶关市合计</t>
    </r>
  </si>
  <si>
    <r>
      <rPr>
        <sz val="11"/>
        <color rgb="FF000000"/>
        <rFont val="仿宋_GB2312"/>
        <charset val="134"/>
      </rPr>
      <t>曲江区</t>
    </r>
  </si>
  <si>
    <r>
      <rPr>
        <b/>
        <sz val="11"/>
        <color rgb="FF000000"/>
        <rFont val="仿宋_GB2312"/>
        <charset val="134"/>
      </rPr>
      <t>南雄市</t>
    </r>
  </si>
  <si>
    <t>含南雄市珠玑综合养老服务中心建设项目800万元及南雄市珠玑综合养老服务中心附属楼建设项目380万元、问题整治200万元</t>
  </si>
  <si>
    <r>
      <rPr>
        <b/>
        <sz val="11"/>
        <color rgb="FF000000"/>
        <rFont val="仿宋_GB2312"/>
        <charset val="134"/>
      </rPr>
      <t>仁化县</t>
    </r>
  </si>
  <si>
    <r>
      <rPr>
        <b/>
        <sz val="11"/>
        <rFont val="仿宋_GB2312"/>
        <charset val="134"/>
      </rPr>
      <t>始兴县</t>
    </r>
  </si>
  <si>
    <r>
      <rPr>
        <b/>
        <sz val="11"/>
        <rFont val="仿宋_GB2312"/>
        <charset val="134"/>
      </rPr>
      <t>翁源县</t>
    </r>
  </si>
  <si>
    <r>
      <rPr>
        <b/>
        <sz val="11"/>
        <rFont val="仿宋_GB2312"/>
        <charset val="134"/>
      </rPr>
      <t>新丰县</t>
    </r>
  </si>
  <si>
    <r>
      <rPr>
        <b/>
        <sz val="11"/>
        <rFont val="仿宋_GB2312"/>
        <charset val="134"/>
      </rPr>
      <t>乳源县</t>
    </r>
  </si>
  <si>
    <r>
      <rPr>
        <b/>
        <sz val="11"/>
        <rFont val="仿宋_GB2312"/>
        <charset val="134"/>
      </rPr>
      <t>河源市合计</t>
    </r>
  </si>
  <si>
    <r>
      <rPr>
        <sz val="11"/>
        <color rgb="FF000000"/>
        <rFont val="仿宋_GB2312"/>
        <charset val="134"/>
      </rPr>
      <t>源城区</t>
    </r>
  </si>
  <si>
    <r>
      <rPr>
        <b/>
        <sz val="11"/>
        <color rgb="FF000000"/>
        <rFont val="仿宋_GB2312"/>
        <charset val="134"/>
      </rPr>
      <t>东源县</t>
    </r>
  </si>
  <si>
    <t>含东源县顺天镇社区综合养老服务中心及长者饭堂项目126万元、问题整治200万元</t>
  </si>
  <si>
    <r>
      <rPr>
        <b/>
        <sz val="11"/>
        <color rgb="FF000000"/>
        <rFont val="仿宋_GB2312"/>
        <charset val="134"/>
      </rPr>
      <t>和平县</t>
    </r>
  </si>
  <si>
    <r>
      <rPr>
        <b/>
        <sz val="11"/>
        <rFont val="仿宋_GB2312"/>
        <charset val="134"/>
      </rPr>
      <t>龙川县</t>
    </r>
  </si>
  <si>
    <t>含龙川县赤光、上坪、四都、龙母镇敬老院消防升级改造工程99万元及龙川县龙母镇敬老院扩建工程383万元及铁场镇敬老院升级改造48万元</t>
  </si>
  <si>
    <r>
      <rPr>
        <b/>
        <sz val="11"/>
        <rFont val="仿宋_GB2312"/>
        <charset val="134"/>
      </rPr>
      <t>紫金县</t>
    </r>
  </si>
  <si>
    <r>
      <rPr>
        <b/>
        <sz val="11"/>
        <rFont val="仿宋_GB2312"/>
        <charset val="134"/>
      </rPr>
      <t>连平县</t>
    </r>
  </si>
  <si>
    <t>含问题整治200万元</t>
  </si>
  <si>
    <r>
      <rPr>
        <b/>
        <sz val="11"/>
        <rFont val="仿宋_GB2312"/>
        <charset val="134"/>
      </rPr>
      <t>梅州市合计</t>
    </r>
  </si>
  <si>
    <r>
      <rPr>
        <sz val="11"/>
        <color rgb="FF000000"/>
        <rFont val="仿宋_GB2312"/>
        <charset val="134"/>
      </rPr>
      <t>梅县区</t>
    </r>
  </si>
  <si>
    <t>含梅县区水车镇综合养老服务中心改扩建项目2497万元及丙村镇综合养老服务中心672万元、问题整治200万元</t>
  </si>
  <si>
    <r>
      <rPr>
        <sz val="11"/>
        <color rgb="FF000000"/>
        <rFont val="仿宋_GB2312"/>
        <charset val="134"/>
      </rPr>
      <t>梅江区</t>
    </r>
  </si>
  <si>
    <r>
      <rPr>
        <b/>
        <sz val="11"/>
        <color rgb="FF000000"/>
        <rFont val="仿宋_GB2312"/>
        <charset val="134"/>
      </rPr>
      <t>兴宁市</t>
    </r>
  </si>
  <si>
    <r>
      <rPr>
        <b/>
        <sz val="11"/>
        <color rgb="FF000000"/>
        <rFont val="仿宋_GB2312"/>
        <charset val="134"/>
      </rPr>
      <t>平远县</t>
    </r>
  </si>
  <si>
    <r>
      <rPr>
        <b/>
        <sz val="11"/>
        <rFont val="仿宋_GB2312"/>
        <charset val="134"/>
      </rPr>
      <t>蕉岭县</t>
    </r>
  </si>
  <si>
    <r>
      <rPr>
        <b/>
        <sz val="11"/>
        <rFont val="仿宋_GB2312"/>
        <charset val="134"/>
      </rPr>
      <t>大埔县</t>
    </r>
  </si>
  <si>
    <r>
      <rPr>
        <b/>
        <sz val="11"/>
        <rFont val="仿宋_GB2312"/>
        <charset val="134"/>
      </rPr>
      <t>丰顺县</t>
    </r>
  </si>
  <si>
    <t>含丰顺县公办养老机构改造升级项目981万元</t>
  </si>
  <si>
    <r>
      <rPr>
        <b/>
        <sz val="11"/>
        <rFont val="仿宋_GB2312"/>
        <charset val="134"/>
      </rPr>
      <t>五华县</t>
    </r>
  </si>
  <si>
    <r>
      <rPr>
        <b/>
        <sz val="11"/>
        <rFont val="仿宋_GB2312"/>
        <charset val="134"/>
      </rPr>
      <t>惠州市合计</t>
    </r>
  </si>
  <si>
    <r>
      <rPr>
        <sz val="11"/>
        <rFont val="仿宋_GB2312"/>
        <charset val="134"/>
      </rPr>
      <t>惠城区</t>
    </r>
  </si>
  <si>
    <r>
      <rPr>
        <sz val="11"/>
        <rFont val="仿宋_GB2312"/>
        <charset val="134"/>
      </rPr>
      <t>惠阳区</t>
    </r>
  </si>
  <si>
    <r>
      <rPr>
        <b/>
        <sz val="11"/>
        <rFont val="仿宋_GB2312"/>
        <charset val="134"/>
      </rPr>
      <t>惠东县</t>
    </r>
  </si>
  <si>
    <t>含惠东县九龙峰综合养老服务中心项目750万元及惠东县黄埠镇盐洲综合养老服务中心项目600万元</t>
  </si>
  <si>
    <r>
      <rPr>
        <b/>
        <sz val="11"/>
        <rFont val="仿宋_GB2312"/>
        <charset val="134"/>
      </rPr>
      <t>龙门县</t>
    </r>
  </si>
  <si>
    <r>
      <rPr>
        <b/>
        <sz val="11"/>
        <rFont val="仿宋_GB2312"/>
        <charset val="134"/>
      </rPr>
      <t>汕尾市合计</t>
    </r>
  </si>
  <si>
    <r>
      <rPr>
        <sz val="11"/>
        <rFont val="仿宋_GB2312"/>
        <charset val="134"/>
      </rPr>
      <t>城区</t>
    </r>
  </si>
  <si>
    <t>含养老服务体系建设项目（凤山街道综合养老服务中心示范点改造项目）60万元</t>
  </si>
  <si>
    <r>
      <rPr>
        <b/>
        <sz val="11"/>
        <rFont val="仿宋_GB2312"/>
        <charset val="134"/>
      </rPr>
      <t>陆丰市</t>
    </r>
  </si>
  <si>
    <r>
      <rPr>
        <b/>
        <sz val="11"/>
        <rFont val="仿宋_GB2312"/>
        <charset val="134"/>
      </rPr>
      <t>海丰县</t>
    </r>
  </si>
  <si>
    <r>
      <rPr>
        <b/>
        <sz val="11"/>
        <rFont val="仿宋_GB2312"/>
        <charset val="134"/>
      </rPr>
      <t>陆河县</t>
    </r>
  </si>
  <si>
    <r>
      <rPr>
        <b/>
        <sz val="11"/>
        <rFont val="仿宋_GB2312"/>
        <charset val="134"/>
      </rPr>
      <t>阳江市合计</t>
    </r>
  </si>
  <si>
    <r>
      <rPr>
        <sz val="11"/>
        <rFont val="仿宋_GB2312"/>
        <charset val="134"/>
      </rPr>
      <t>阳东区</t>
    </r>
  </si>
  <si>
    <r>
      <rPr>
        <b/>
        <sz val="11"/>
        <rFont val="仿宋_GB2312"/>
        <charset val="134"/>
      </rPr>
      <t>阳春市</t>
    </r>
  </si>
  <si>
    <r>
      <rPr>
        <b/>
        <sz val="11"/>
        <rFont val="仿宋_GB2312"/>
        <charset val="134"/>
      </rPr>
      <t>阳西县</t>
    </r>
  </si>
  <si>
    <r>
      <rPr>
        <b/>
        <sz val="11"/>
        <rFont val="仿宋_GB2312"/>
        <charset val="134"/>
      </rPr>
      <t>湛江市合计</t>
    </r>
  </si>
  <si>
    <r>
      <rPr>
        <sz val="11"/>
        <rFont val="仿宋_GB2312"/>
        <charset val="134"/>
      </rPr>
      <t>霞山区</t>
    </r>
  </si>
  <si>
    <r>
      <rPr>
        <sz val="11"/>
        <rFont val="仿宋_GB2312"/>
        <charset val="134"/>
      </rPr>
      <t>麻章区</t>
    </r>
  </si>
  <si>
    <r>
      <rPr>
        <sz val="11"/>
        <rFont val="仿宋_GB2312"/>
        <charset val="134"/>
      </rPr>
      <t>坡头区</t>
    </r>
  </si>
  <si>
    <r>
      <rPr>
        <b/>
        <sz val="11"/>
        <rFont val="仿宋_GB2312"/>
        <charset val="134"/>
      </rPr>
      <t>雷州市</t>
    </r>
  </si>
  <si>
    <r>
      <rPr>
        <b/>
        <sz val="11"/>
        <rFont val="仿宋_GB2312"/>
        <charset val="134"/>
      </rPr>
      <t>廉江市</t>
    </r>
  </si>
  <si>
    <r>
      <rPr>
        <b/>
        <sz val="11"/>
        <rFont val="仿宋_GB2312"/>
        <charset val="134"/>
      </rPr>
      <t>吴川市</t>
    </r>
  </si>
  <si>
    <r>
      <rPr>
        <b/>
        <sz val="11"/>
        <rFont val="仿宋_GB2312"/>
        <charset val="134"/>
      </rPr>
      <t>遂溪县</t>
    </r>
  </si>
  <si>
    <r>
      <rPr>
        <b/>
        <sz val="11"/>
        <rFont val="仿宋_GB2312"/>
        <charset val="134"/>
      </rPr>
      <t>徐闻县</t>
    </r>
  </si>
  <si>
    <r>
      <rPr>
        <b/>
        <sz val="11"/>
        <rFont val="仿宋_GB2312"/>
        <charset val="134"/>
      </rPr>
      <t>茂名市合计</t>
    </r>
  </si>
  <si>
    <r>
      <rPr>
        <sz val="11"/>
        <rFont val="仿宋_GB2312"/>
        <charset val="134"/>
      </rPr>
      <t>电白区</t>
    </r>
  </si>
  <si>
    <r>
      <rPr>
        <sz val="11"/>
        <rFont val="仿宋_GB2312"/>
        <charset val="134"/>
      </rPr>
      <t>茂南区</t>
    </r>
  </si>
  <si>
    <r>
      <rPr>
        <b/>
        <sz val="11"/>
        <rFont val="仿宋_GB2312"/>
        <charset val="134"/>
      </rPr>
      <t>信宜市</t>
    </r>
  </si>
  <si>
    <r>
      <rPr>
        <b/>
        <sz val="11"/>
        <rFont val="仿宋_GB2312"/>
        <charset val="134"/>
      </rPr>
      <t>高州市</t>
    </r>
  </si>
  <si>
    <r>
      <rPr>
        <b/>
        <sz val="11"/>
        <rFont val="仿宋_GB2312"/>
        <charset val="134"/>
      </rPr>
      <t>化州市</t>
    </r>
  </si>
  <si>
    <r>
      <rPr>
        <b/>
        <sz val="11"/>
        <rFont val="仿宋_GB2312"/>
        <charset val="134"/>
      </rPr>
      <t>肇庆市合计</t>
    </r>
  </si>
  <si>
    <r>
      <rPr>
        <b/>
        <sz val="11"/>
        <rFont val="仿宋_GB2312"/>
        <charset val="134"/>
      </rPr>
      <t>广宁县</t>
    </r>
  </si>
  <si>
    <r>
      <rPr>
        <b/>
        <sz val="11"/>
        <rFont val="仿宋_GB2312"/>
        <charset val="134"/>
      </rPr>
      <t>德庆县</t>
    </r>
  </si>
  <si>
    <r>
      <rPr>
        <b/>
        <sz val="11"/>
        <rFont val="仿宋_GB2312"/>
        <charset val="134"/>
      </rPr>
      <t>封开县</t>
    </r>
  </si>
  <si>
    <r>
      <rPr>
        <b/>
        <sz val="11"/>
        <rFont val="仿宋_GB2312"/>
        <charset val="134"/>
      </rPr>
      <t>怀集县</t>
    </r>
  </si>
  <si>
    <r>
      <rPr>
        <b/>
        <sz val="11"/>
        <rFont val="仿宋_GB2312"/>
        <charset val="134"/>
      </rPr>
      <t>清远市合计</t>
    </r>
  </si>
  <si>
    <r>
      <rPr>
        <sz val="11"/>
        <rFont val="仿宋_GB2312"/>
        <charset val="134"/>
      </rPr>
      <t>清新区</t>
    </r>
  </si>
  <si>
    <r>
      <rPr>
        <b/>
        <sz val="11"/>
        <rFont val="仿宋_GB2312"/>
        <charset val="134"/>
      </rPr>
      <t>英德市</t>
    </r>
  </si>
  <si>
    <r>
      <rPr>
        <b/>
        <sz val="11"/>
        <rFont val="仿宋_GB2312"/>
        <charset val="134"/>
      </rPr>
      <t>连州市</t>
    </r>
  </si>
  <si>
    <r>
      <rPr>
        <b/>
        <sz val="11"/>
        <rFont val="仿宋_GB2312"/>
        <charset val="134"/>
      </rPr>
      <t>佛冈县</t>
    </r>
  </si>
  <si>
    <r>
      <rPr>
        <b/>
        <sz val="11"/>
        <rFont val="仿宋_GB2312"/>
        <charset val="134"/>
      </rPr>
      <t>阳山县</t>
    </r>
  </si>
  <si>
    <r>
      <rPr>
        <b/>
        <sz val="11"/>
        <rFont val="仿宋_GB2312"/>
        <charset val="134"/>
      </rPr>
      <t>潮州市合计</t>
    </r>
  </si>
  <si>
    <r>
      <rPr>
        <sz val="11"/>
        <rFont val="仿宋_GB2312"/>
        <charset val="134"/>
      </rPr>
      <t>潮安区</t>
    </r>
  </si>
  <si>
    <r>
      <rPr>
        <sz val="11"/>
        <rFont val="仿宋_GB2312"/>
        <charset val="134"/>
      </rPr>
      <t>湘桥区</t>
    </r>
  </si>
  <si>
    <r>
      <rPr>
        <b/>
        <sz val="11"/>
        <rFont val="仿宋_GB2312"/>
        <charset val="134"/>
      </rPr>
      <t>饶平县</t>
    </r>
  </si>
  <si>
    <r>
      <rPr>
        <b/>
        <sz val="11"/>
        <rFont val="仿宋_GB2312"/>
        <charset val="134"/>
      </rPr>
      <t>揭阳市合计</t>
    </r>
  </si>
  <si>
    <r>
      <rPr>
        <sz val="11"/>
        <rFont val="仿宋_GB2312"/>
        <charset val="134"/>
      </rPr>
      <t>揭东区</t>
    </r>
  </si>
  <si>
    <r>
      <rPr>
        <b/>
        <sz val="11"/>
        <rFont val="仿宋_GB2312"/>
        <charset val="134"/>
      </rPr>
      <t>普宁市</t>
    </r>
  </si>
  <si>
    <r>
      <rPr>
        <b/>
        <sz val="11"/>
        <rFont val="仿宋_GB2312"/>
        <charset val="134"/>
      </rPr>
      <t>揭西县</t>
    </r>
  </si>
  <si>
    <r>
      <rPr>
        <b/>
        <sz val="11"/>
        <rFont val="仿宋_GB2312"/>
        <charset val="134"/>
      </rPr>
      <t>惠来县</t>
    </r>
  </si>
  <si>
    <t>含靖海镇敬老院提质修缮项目54万元、问题整治200万元</t>
  </si>
  <si>
    <r>
      <rPr>
        <b/>
        <sz val="11"/>
        <rFont val="仿宋_GB2312"/>
        <charset val="134"/>
      </rPr>
      <t>云浮市合计</t>
    </r>
  </si>
  <si>
    <r>
      <rPr>
        <sz val="11"/>
        <rFont val="仿宋_GB2312"/>
        <charset val="134"/>
      </rPr>
      <t>云安区</t>
    </r>
  </si>
  <si>
    <r>
      <rPr>
        <sz val="11"/>
        <rFont val="仿宋_GB2312"/>
        <charset val="134"/>
      </rPr>
      <t>云城区</t>
    </r>
  </si>
  <si>
    <r>
      <rPr>
        <b/>
        <sz val="11"/>
        <rFont val="仿宋_GB2312"/>
        <charset val="134"/>
      </rPr>
      <t>罗定市</t>
    </r>
  </si>
  <si>
    <r>
      <rPr>
        <b/>
        <sz val="11"/>
        <rFont val="仿宋_GB2312"/>
        <charset val="134"/>
      </rPr>
      <t>新兴县</t>
    </r>
  </si>
  <si>
    <t>太平镇等4个乡镇居家养老服务中心项目（太平镇居家养老服务中心、稔村镇居家养老服务中心、稔村镇布辰居家养老服务站、水台镇六乡居家养老服务站）174万元、问题整治200万元</t>
  </si>
  <si>
    <r>
      <rPr>
        <b/>
        <sz val="11"/>
        <rFont val="仿宋_GB2312"/>
        <charset val="134"/>
      </rPr>
      <t>郁南县</t>
    </r>
  </si>
  <si>
    <t>附件6</t>
  </si>
  <si>
    <t>资金支出计划表</t>
  </si>
  <si>
    <r>
      <rPr>
        <sz val="12"/>
        <rFont val="楷体_GB2312"/>
        <charset val="134"/>
      </rPr>
      <t>单位：万元</t>
    </r>
  </si>
  <si>
    <r>
      <rPr>
        <sz val="11"/>
        <rFont val="黑体"/>
        <charset val="134"/>
      </rPr>
      <t>序号</t>
    </r>
  </si>
  <si>
    <r>
      <rPr>
        <sz val="11"/>
        <rFont val="黑体"/>
        <charset val="134"/>
      </rPr>
      <t>申报单位（处室）</t>
    </r>
  </si>
  <si>
    <r>
      <rPr>
        <sz val="11"/>
        <rFont val="黑体"/>
        <charset val="134"/>
      </rPr>
      <t>项目名称</t>
    </r>
  </si>
  <si>
    <r>
      <rPr>
        <sz val="11"/>
        <rFont val="黑体"/>
        <charset val="134"/>
      </rPr>
      <t>申请金额</t>
    </r>
  </si>
  <si>
    <r>
      <rPr>
        <sz val="11"/>
        <rFont val="Times New Roman"/>
        <charset val="134"/>
      </rPr>
      <t>1—3</t>
    </r>
    <r>
      <rPr>
        <sz val="11"/>
        <rFont val="黑体"/>
        <charset val="134"/>
      </rPr>
      <t>月累计支出计划</t>
    </r>
  </si>
  <si>
    <r>
      <rPr>
        <sz val="11"/>
        <rFont val="Times New Roman"/>
        <charset val="134"/>
      </rPr>
      <t>1—4</t>
    </r>
    <r>
      <rPr>
        <sz val="11"/>
        <rFont val="黑体"/>
        <charset val="134"/>
      </rPr>
      <t>月累计支出计划</t>
    </r>
  </si>
  <si>
    <r>
      <rPr>
        <sz val="11"/>
        <rFont val="Times New Roman"/>
        <charset val="134"/>
      </rPr>
      <t>1—5</t>
    </r>
    <r>
      <rPr>
        <sz val="11"/>
        <rFont val="黑体"/>
        <charset val="134"/>
      </rPr>
      <t>月累计支出计划</t>
    </r>
  </si>
  <si>
    <r>
      <rPr>
        <sz val="11"/>
        <rFont val="Times New Roman"/>
        <charset val="134"/>
      </rPr>
      <t>1—6</t>
    </r>
    <r>
      <rPr>
        <sz val="11"/>
        <rFont val="黑体"/>
        <charset val="134"/>
      </rPr>
      <t>月累计支出计划</t>
    </r>
  </si>
  <si>
    <r>
      <rPr>
        <sz val="11"/>
        <rFont val="Times New Roman"/>
        <charset val="134"/>
      </rPr>
      <t>1—7</t>
    </r>
    <r>
      <rPr>
        <sz val="11"/>
        <rFont val="黑体"/>
        <charset val="134"/>
      </rPr>
      <t>月累计支出计划</t>
    </r>
  </si>
  <si>
    <r>
      <rPr>
        <sz val="11"/>
        <rFont val="Times New Roman"/>
        <charset val="134"/>
      </rPr>
      <t>1—8</t>
    </r>
    <r>
      <rPr>
        <sz val="11"/>
        <rFont val="黑体"/>
        <charset val="134"/>
      </rPr>
      <t>月累计支出计划</t>
    </r>
  </si>
  <si>
    <r>
      <rPr>
        <sz val="11"/>
        <rFont val="Times New Roman"/>
        <charset val="134"/>
      </rPr>
      <t>1—9</t>
    </r>
    <r>
      <rPr>
        <sz val="11"/>
        <rFont val="黑体"/>
        <charset val="134"/>
      </rPr>
      <t>月累计支出计划</t>
    </r>
  </si>
  <si>
    <r>
      <rPr>
        <sz val="11"/>
        <rFont val="Times New Roman"/>
        <charset val="134"/>
      </rPr>
      <t>1—10</t>
    </r>
    <r>
      <rPr>
        <sz val="11"/>
        <rFont val="黑体"/>
        <charset val="134"/>
      </rPr>
      <t>月累计支出计划</t>
    </r>
  </si>
  <si>
    <r>
      <rPr>
        <sz val="11"/>
        <rFont val="Times New Roman"/>
        <charset val="134"/>
      </rPr>
      <t>1—11</t>
    </r>
    <r>
      <rPr>
        <sz val="11"/>
        <rFont val="黑体"/>
        <charset val="134"/>
      </rPr>
      <t>月累计支出计划</t>
    </r>
  </si>
  <si>
    <r>
      <rPr>
        <sz val="11"/>
        <rFont val="Times New Roman"/>
        <charset val="134"/>
      </rPr>
      <t>1—12</t>
    </r>
    <r>
      <rPr>
        <sz val="11"/>
        <rFont val="黑体"/>
        <charset val="134"/>
      </rPr>
      <t>月累计支出计划</t>
    </r>
  </si>
  <si>
    <r>
      <rPr>
        <sz val="11"/>
        <rFont val="黑体"/>
        <charset val="134"/>
      </rPr>
      <t>备注</t>
    </r>
  </si>
  <si>
    <r>
      <rPr>
        <sz val="11"/>
        <rFont val="宋体"/>
        <charset val="134"/>
      </rPr>
      <t>养老服务处</t>
    </r>
  </si>
  <si>
    <t>2024年中央专项彩票公益金支持地方社会公益事业发展增量资金</t>
  </si>
  <si>
    <t>上半年</t>
  </si>
  <si>
    <t>下半年</t>
  </si>
  <si>
    <t>每月</t>
  </si>
</sst>
</file>

<file path=xl/styles.xml><?xml version="1.0" encoding="utf-8"?>
<styleSheet xmlns="http://schemas.openxmlformats.org/spreadsheetml/2006/main">
  <numFmts count="13">
    <numFmt numFmtId="176" formatCode="#,##0_ "/>
    <numFmt numFmtId="177" formatCode="0.00000_ "/>
    <numFmt numFmtId="178" formatCode="0.0000_ "/>
    <numFmt numFmtId="179" formatCode="0.00_ "/>
    <numFmt numFmtId="180" formatCode="#,##0_);[Red]\(#,##0\)"/>
    <numFmt numFmtId="181" formatCode="0_ "/>
    <numFmt numFmtId="182" formatCode="0.0_ "/>
    <numFmt numFmtId="183" formatCode="#,##0.00000_ "/>
    <numFmt numFmtId="41" formatCode="_ * #,##0_ ;_ * \-#,##0_ ;_ * &quot;-&quot;_ ;_ @_ "/>
    <numFmt numFmtId="184" formatCode="#,##0.0_);[Red]\(#,##0.0\)"/>
    <numFmt numFmtId="44" formatCode="_ &quot;￥&quot;* #,##0.00_ ;_ &quot;￥&quot;* \-#,##0.00_ ;_ &quot;￥&quot;* &quot;-&quot;??_ ;_ @_ "/>
    <numFmt numFmtId="43" formatCode="_ * #,##0.00_ ;_ * \-#,##0.00_ ;_ * &quot;-&quot;??_ ;_ @_ "/>
    <numFmt numFmtId="42" formatCode="_ &quot;￥&quot;* #,##0_ ;_ &quot;￥&quot;* \-#,##0_ ;_ &quot;￥&quot;* &quot;-&quot;_ ;_ @_ "/>
  </numFmts>
  <fonts count="55">
    <font>
      <sz val="11"/>
      <color theme="1"/>
      <name val="宋体"/>
      <charset val="134"/>
      <scheme val="minor"/>
    </font>
    <font>
      <sz val="10"/>
      <name val="Times New Roman"/>
      <charset val="134"/>
    </font>
    <font>
      <sz val="12"/>
      <name val="Times New Roman"/>
      <charset val="134"/>
    </font>
    <font>
      <b/>
      <sz val="11"/>
      <name val="Times New Roman"/>
      <charset val="134"/>
    </font>
    <font>
      <sz val="14"/>
      <name val="黑体"/>
      <charset val="134"/>
    </font>
    <font>
      <sz val="16"/>
      <name val="Times New Roman"/>
      <charset val="134"/>
    </font>
    <font>
      <sz val="20"/>
      <name val="方正小标宋简体"/>
      <charset val="134"/>
    </font>
    <font>
      <sz val="20"/>
      <name val="Times New Roman"/>
      <charset val="134"/>
    </font>
    <font>
      <sz val="11"/>
      <name val="Times New Roman"/>
      <charset val="134"/>
    </font>
    <font>
      <sz val="12"/>
      <name val="方正书宋_GBK"/>
      <charset val="134"/>
    </font>
    <font>
      <b/>
      <sz val="11"/>
      <name val="方正书宋_GBK"/>
      <charset val="0"/>
    </font>
    <font>
      <sz val="14"/>
      <name val="Times New Roman"/>
      <charset val="134"/>
    </font>
    <font>
      <b/>
      <sz val="12"/>
      <name val="Times New Roman"/>
      <charset val="134"/>
    </font>
    <font>
      <sz val="20"/>
      <name val="方正小标宋_GBK"/>
      <charset val="134"/>
    </font>
    <font>
      <b/>
      <sz val="11"/>
      <name val="仿宋_GB2312"/>
      <charset val="134"/>
    </font>
    <font>
      <sz val="11"/>
      <name val="仿宋_GB2312"/>
      <charset val="134"/>
    </font>
    <font>
      <sz val="11"/>
      <color rgb="FF000000"/>
      <name val="Times New Roman"/>
      <charset val="134"/>
    </font>
    <font>
      <b/>
      <sz val="11"/>
      <color rgb="FF000000"/>
      <name val="Times New Roman"/>
      <charset val="134"/>
    </font>
    <font>
      <sz val="12"/>
      <name val="宋体"/>
      <charset val="134"/>
    </font>
    <font>
      <b/>
      <sz val="12"/>
      <name val="宋体"/>
      <charset val="134"/>
    </font>
    <font>
      <sz val="12"/>
      <name val="黑体"/>
      <charset val="134"/>
    </font>
    <font>
      <sz val="12"/>
      <color rgb="FF000000"/>
      <name val="Times New Roman"/>
      <charset val="134"/>
    </font>
    <font>
      <b/>
      <sz val="11"/>
      <color theme="1"/>
      <name val="Times New Roman"/>
      <charset val="134"/>
    </font>
    <font>
      <sz val="10"/>
      <name val="黑体"/>
      <charset val="134"/>
    </font>
    <font>
      <sz val="11"/>
      <color theme="0"/>
      <name val="宋体"/>
      <charset val="0"/>
      <scheme val="minor"/>
    </font>
    <font>
      <sz val="11"/>
      <color rgb="FF9C6500"/>
      <name val="宋体"/>
      <charset val="0"/>
      <scheme val="minor"/>
    </font>
    <font>
      <sz val="11"/>
      <color indexed="8"/>
      <name val="宋体"/>
      <charset val="134"/>
    </font>
    <font>
      <b/>
      <sz val="11"/>
      <color theme="3"/>
      <name val="宋体"/>
      <charset val="134"/>
      <scheme val="minor"/>
    </font>
    <font>
      <sz val="11"/>
      <color rgb="FF006100"/>
      <name val="宋体"/>
      <charset val="0"/>
      <scheme val="minor"/>
    </font>
    <font>
      <sz val="9"/>
      <name val="宋体"/>
      <charset val="134"/>
    </font>
    <font>
      <sz val="11"/>
      <color rgb="FFFA7D00"/>
      <name val="宋体"/>
      <charset val="0"/>
      <scheme val="minor"/>
    </font>
    <font>
      <b/>
      <sz val="11"/>
      <color rgb="FF3F3F3F"/>
      <name val="宋体"/>
      <charset val="0"/>
      <scheme val="minor"/>
    </font>
    <font>
      <sz val="11"/>
      <color rgb="FF3F3F76"/>
      <name val="宋体"/>
      <charset val="0"/>
      <scheme val="minor"/>
    </font>
    <font>
      <sz val="11"/>
      <color theme="1"/>
      <name val="宋体"/>
      <charset val="0"/>
      <scheme val="minor"/>
    </font>
    <font>
      <b/>
      <sz val="11"/>
      <color theme="1"/>
      <name val="宋体"/>
      <charset val="0"/>
      <scheme val="minor"/>
    </font>
    <font>
      <sz val="12"/>
      <name val="Times New Roman"/>
      <charset val="0"/>
    </font>
    <font>
      <i/>
      <sz val="11"/>
      <color rgb="FF7F7F7F"/>
      <name val="宋体"/>
      <charset val="0"/>
      <scheme val="minor"/>
    </font>
    <font>
      <b/>
      <sz val="13"/>
      <color theme="3"/>
      <name val="宋体"/>
      <charset val="134"/>
      <scheme val="minor"/>
    </font>
    <font>
      <sz val="11"/>
      <color rgb="FFFF0000"/>
      <name val="宋体"/>
      <charset val="0"/>
      <scheme val="minor"/>
    </font>
    <font>
      <b/>
      <sz val="11"/>
      <color rgb="FFFFFFFF"/>
      <name val="宋体"/>
      <charset val="0"/>
      <scheme val="minor"/>
    </font>
    <font>
      <b/>
      <sz val="15"/>
      <color theme="3"/>
      <name val="宋体"/>
      <charset val="134"/>
      <scheme val="minor"/>
    </font>
    <font>
      <sz val="11"/>
      <color rgb="FF9C0006"/>
      <name val="宋体"/>
      <charset val="0"/>
      <scheme val="minor"/>
    </font>
    <font>
      <u/>
      <sz val="11"/>
      <color rgb="FF0000FF"/>
      <name val="宋体"/>
      <charset val="0"/>
      <scheme val="minor"/>
    </font>
    <font>
      <b/>
      <sz val="11"/>
      <color rgb="FFFA7D00"/>
      <name val="宋体"/>
      <charset val="0"/>
      <scheme val="minor"/>
    </font>
    <font>
      <b/>
      <sz val="18"/>
      <color theme="3"/>
      <name val="宋体"/>
      <charset val="134"/>
      <scheme val="minor"/>
    </font>
    <font>
      <u/>
      <sz val="11"/>
      <color rgb="FF800080"/>
      <name val="宋体"/>
      <charset val="0"/>
      <scheme val="minor"/>
    </font>
    <font>
      <sz val="12"/>
      <name val="楷体_GB2312"/>
      <charset val="134"/>
    </font>
    <font>
      <sz val="11"/>
      <name val="黑体"/>
      <charset val="134"/>
    </font>
    <font>
      <sz val="11"/>
      <name val="宋体"/>
      <charset val="134"/>
    </font>
    <font>
      <sz val="12"/>
      <name val="仿宋_GB2312"/>
      <charset val="134"/>
    </font>
    <font>
      <sz val="11"/>
      <color rgb="FF000000"/>
      <name val="仿宋_GB2312"/>
      <charset val="134"/>
    </font>
    <font>
      <b/>
      <sz val="11"/>
      <color rgb="FF000000"/>
      <name val="仿宋_GB2312"/>
      <charset val="134"/>
    </font>
    <font>
      <b/>
      <sz val="12"/>
      <name val="方正书宋_GBK"/>
      <charset val="134"/>
    </font>
    <font>
      <sz val="12"/>
      <color rgb="FF000000"/>
      <name val="宋体"/>
      <charset val="134"/>
    </font>
    <font>
      <b/>
      <sz val="11"/>
      <color theme="1"/>
      <name val="宋体"/>
      <charset val="134"/>
    </font>
  </fonts>
  <fills count="33">
    <fill>
      <patternFill patternType="none"/>
    </fill>
    <fill>
      <patternFill patternType="gray125"/>
    </fill>
    <fill>
      <patternFill patternType="solid">
        <fgColor theme="6"/>
        <bgColor indexed="64"/>
      </patternFill>
    </fill>
    <fill>
      <patternFill patternType="solid">
        <fgColor rgb="FFFFEB9C"/>
        <bgColor indexed="64"/>
      </patternFill>
    </fill>
    <fill>
      <patternFill patternType="solid">
        <fgColor rgb="FFC6EFCE"/>
        <bgColor indexed="64"/>
      </patternFill>
    </fill>
    <fill>
      <patternFill patternType="solid">
        <fgColor theme="5"/>
        <bgColor indexed="64"/>
      </patternFill>
    </fill>
    <fill>
      <patternFill patternType="solid">
        <fgColor theme="6"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rgb="FFFFCC99"/>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8" tint="0.399975585192419"/>
        <bgColor indexed="64"/>
      </patternFill>
    </fill>
    <fill>
      <patternFill patternType="solid">
        <fgColor theme="9" tint="0.799981688894314"/>
        <bgColor indexed="64"/>
      </patternFill>
    </fill>
    <fill>
      <patternFill patternType="solid">
        <fgColor theme="9"/>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theme="8"/>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rgb="FFFFFFCC"/>
        <bgColor indexed="64"/>
      </patternFill>
    </fill>
    <fill>
      <patternFill patternType="solid">
        <fgColor theme="7" tint="0.799981688894314"/>
        <bgColor indexed="64"/>
      </patternFill>
    </fill>
    <fill>
      <patternFill patternType="solid">
        <fgColor rgb="FFFFC7CE"/>
        <bgColor indexed="64"/>
      </patternFill>
    </fill>
    <fill>
      <patternFill patternType="solid">
        <fgColor theme="4"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s>
  <cellStyleXfs count="63">
    <xf numFmtId="0" fontId="0" fillId="0" borderId="0">
      <alignment vertical="center"/>
    </xf>
    <xf numFmtId="0" fontId="18" fillId="0" borderId="0">
      <alignment vertical="center"/>
    </xf>
    <xf numFmtId="0" fontId="29" fillId="0" borderId="0"/>
    <xf numFmtId="0" fontId="29" fillId="0" borderId="0"/>
    <xf numFmtId="0" fontId="18" fillId="0" borderId="0">
      <alignment vertical="center"/>
    </xf>
    <xf numFmtId="0" fontId="18" fillId="0" borderId="0"/>
    <xf numFmtId="0" fontId="29" fillId="0" borderId="0"/>
    <xf numFmtId="0" fontId="33" fillId="18" borderId="0" applyNumberFormat="0" applyBorder="0" applyAlignment="0" applyProtection="0">
      <alignment vertical="center"/>
    </xf>
    <xf numFmtId="0" fontId="33" fillId="16" borderId="0" applyNumberFormat="0" applyBorder="0" applyAlignment="0" applyProtection="0">
      <alignment vertical="center"/>
    </xf>
    <xf numFmtId="0" fontId="24" fillId="17" borderId="0" applyNumberFormat="0" applyBorder="0" applyAlignment="0" applyProtection="0">
      <alignment vertical="center"/>
    </xf>
    <xf numFmtId="0" fontId="33" fillId="22" borderId="0" applyNumberFormat="0" applyBorder="0" applyAlignment="0" applyProtection="0">
      <alignment vertical="center"/>
    </xf>
    <xf numFmtId="0" fontId="33" fillId="26" borderId="0" applyNumberFormat="0" applyBorder="0" applyAlignment="0" applyProtection="0">
      <alignment vertical="center"/>
    </xf>
    <xf numFmtId="0" fontId="24" fillId="20" borderId="0" applyNumberFormat="0" applyBorder="0" applyAlignment="0" applyProtection="0">
      <alignment vertical="center"/>
    </xf>
    <xf numFmtId="0" fontId="33" fillId="25" borderId="0" applyNumberFormat="0" applyBorder="0" applyAlignment="0" applyProtection="0">
      <alignment vertical="center"/>
    </xf>
    <xf numFmtId="0" fontId="27" fillId="0" borderId="6" applyNumberFormat="0" applyFill="0" applyAlignment="0" applyProtection="0">
      <alignment vertical="center"/>
    </xf>
    <xf numFmtId="0" fontId="18" fillId="0" borderId="0">
      <alignment vertical="center"/>
    </xf>
    <xf numFmtId="0" fontId="35" fillId="0" borderId="0"/>
    <xf numFmtId="0" fontId="36" fillId="0" borderId="0" applyNumberFormat="0" applyFill="0" applyBorder="0" applyAlignment="0" applyProtection="0">
      <alignment vertical="center"/>
    </xf>
    <xf numFmtId="0" fontId="34" fillId="0" borderId="5"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37" fillId="0" borderId="7" applyNumberFormat="0" applyFill="0" applyAlignment="0" applyProtection="0">
      <alignment vertical="center"/>
    </xf>
    <xf numFmtId="42" fontId="0" fillId="0" borderId="0" applyFont="0" applyFill="0" applyBorder="0" applyAlignment="0" applyProtection="0">
      <alignment vertical="center"/>
    </xf>
    <xf numFmtId="0" fontId="24" fillId="24" borderId="0" applyNumberFormat="0" applyBorder="0" applyAlignment="0" applyProtection="0">
      <alignment vertical="center"/>
    </xf>
    <xf numFmtId="0" fontId="38" fillId="0" borderId="0" applyNumberFormat="0" applyFill="0" applyBorder="0" applyAlignment="0" applyProtection="0">
      <alignment vertical="center"/>
    </xf>
    <xf numFmtId="0" fontId="33" fillId="27" borderId="0" applyNumberFormat="0" applyBorder="0" applyAlignment="0" applyProtection="0">
      <alignment vertical="center"/>
    </xf>
    <xf numFmtId="0" fontId="29" fillId="0" borderId="0"/>
    <xf numFmtId="0" fontId="24" fillId="15" borderId="0" applyNumberFormat="0" applyBorder="0" applyAlignment="0" applyProtection="0">
      <alignment vertical="center"/>
    </xf>
    <xf numFmtId="0" fontId="40" fillId="0" borderId="7" applyNumberFormat="0" applyFill="0" applyAlignment="0" applyProtection="0">
      <alignment vertical="center"/>
    </xf>
    <xf numFmtId="0" fontId="42" fillId="0" borderId="0" applyNumberFormat="0" applyFill="0" applyBorder="0" applyAlignment="0" applyProtection="0">
      <alignment vertical="center"/>
    </xf>
    <xf numFmtId="0" fontId="33" fillId="21" borderId="0" applyNumberFormat="0" applyBorder="0" applyAlignment="0" applyProtection="0">
      <alignment vertical="center"/>
    </xf>
    <xf numFmtId="44" fontId="0" fillId="0" borderId="0" applyFont="0" applyFill="0" applyBorder="0" applyAlignment="0" applyProtection="0">
      <alignment vertical="center"/>
    </xf>
    <xf numFmtId="0" fontId="33" fillId="30" borderId="0" applyNumberFormat="0" applyBorder="0" applyAlignment="0" applyProtection="0">
      <alignment vertical="center"/>
    </xf>
    <xf numFmtId="0" fontId="43" fillId="8" borderId="4" applyNumberFormat="0" applyAlignment="0" applyProtection="0">
      <alignment vertical="center"/>
    </xf>
    <xf numFmtId="0" fontId="45" fillId="0" borderId="0" applyNumberFormat="0" applyFill="0" applyBorder="0" applyAlignment="0" applyProtection="0">
      <alignment vertical="center"/>
    </xf>
    <xf numFmtId="41" fontId="0" fillId="0" borderId="0" applyFont="0" applyFill="0" applyBorder="0" applyAlignment="0" applyProtection="0">
      <alignment vertical="center"/>
    </xf>
    <xf numFmtId="0" fontId="24" fillId="12" borderId="0" applyNumberFormat="0" applyBorder="0" applyAlignment="0" applyProtection="0">
      <alignment vertical="center"/>
    </xf>
    <xf numFmtId="0" fontId="33" fillId="19" borderId="0" applyNumberFormat="0" applyBorder="0" applyAlignment="0" applyProtection="0">
      <alignment vertical="center"/>
    </xf>
    <xf numFmtId="0" fontId="24" fillId="11" borderId="0" applyNumberFormat="0" applyBorder="0" applyAlignment="0" applyProtection="0">
      <alignment vertical="center"/>
    </xf>
    <xf numFmtId="0" fontId="32" fillId="9" borderId="4" applyNumberFormat="0" applyAlignment="0" applyProtection="0">
      <alignment vertical="center"/>
    </xf>
    <xf numFmtId="0" fontId="31" fillId="8" borderId="3" applyNumberFormat="0" applyAlignment="0" applyProtection="0">
      <alignment vertical="center"/>
    </xf>
    <xf numFmtId="0" fontId="39" fillId="28" borderId="8" applyNumberFormat="0" applyAlignment="0" applyProtection="0">
      <alignment vertical="center"/>
    </xf>
    <xf numFmtId="0" fontId="30" fillId="0" borderId="2" applyNumberFormat="0" applyFill="0" applyAlignment="0" applyProtection="0">
      <alignment vertical="center"/>
    </xf>
    <xf numFmtId="0" fontId="29" fillId="0" borderId="0"/>
    <xf numFmtId="0" fontId="18" fillId="0" borderId="0">
      <alignment vertical="center"/>
    </xf>
    <xf numFmtId="0" fontId="24" fillId="7" borderId="0" applyNumberFormat="0" applyBorder="0" applyAlignment="0" applyProtection="0">
      <alignment vertical="center"/>
    </xf>
    <xf numFmtId="0" fontId="24" fillId="6" borderId="0" applyNumberFormat="0" applyBorder="0" applyAlignment="0" applyProtection="0">
      <alignment vertical="center"/>
    </xf>
    <xf numFmtId="0" fontId="0" fillId="29" borderId="9" applyNumberFormat="0" applyFont="0" applyAlignment="0" applyProtection="0">
      <alignment vertical="center"/>
    </xf>
    <xf numFmtId="0" fontId="44" fillId="0" borderId="0" applyNumberFormat="0" applyFill="0" applyBorder="0" applyAlignment="0" applyProtection="0">
      <alignment vertical="center"/>
    </xf>
    <xf numFmtId="0" fontId="28" fillId="4" borderId="0" applyNumberFormat="0" applyBorder="0" applyAlignment="0" applyProtection="0">
      <alignment vertical="center"/>
    </xf>
    <xf numFmtId="0" fontId="27" fillId="0" borderId="0" applyNumberFormat="0" applyFill="0" applyBorder="0" applyAlignment="0" applyProtection="0">
      <alignment vertical="center"/>
    </xf>
    <xf numFmtId="0" fontId="24" fillId="14" borderId="0" applyNumberFormat="0" applyBorder="0" applyAlignment="0" applyProtection="0">
      <alignment vertical="center"/>
    </xf>
    <xf numFmtId="0" fontId="25" fillId="3" borderId="0" applyNumberFormat="0" applyBorder="0" applyAlignment="0" applyProtection="0">
      <alignment vertical="center"/>
    </xf>
    <xf numFmtId="0" fontId="18" fillId="0" borderId="0"/>
    <xf numFmtId="0" fontId="33" fillId="32" borderId="0" applyNumberFormat="0" applyBorder="0" applyAlignment="0" applyProtection="0">
      <alignment vertical="center"/>
    </xf>
    <xf numFmtId="0" fontId="41" fillId="31" borderId="0" applyNumberFormat="0" applyBorder="0" applyAlignment="0" applyProtection="0">
      <alignment vertical="center"/>
    </xf>
    <xf numFmtId="0" fontId="24" fillId="5" borderId="0" applyNumberFormat="0" applyBorder="0" applyAlignment="0" applyProtection="0">
      <alignment vertical="center"/>
    </xf>
    <xf numFmtId="0" fontId="33" fillId="10" borderId="0" applyNumberFormat="0" applyBorder="0" applyAlignment="0" applyProtection="0">
      <alignment vertical="center"/>
    </xf>
    <xf numFmtId="0" fontId="29" fillId="0" borderId="0"/>
    <xf numFmtId="0" fontId="26" fillId="0" borderId="0">
      <alignment vertical="center"/>
    </xf>
    <xf numFmtId="0" fontId="24" fillId="23" borderId="0" applyNumberFormat="0" applyBorder="0" applyAlignment="0" applyProtection="0">
      <alignment vertical="center"/>
    </xf>
    <xf numFmtId="0" fontId="33" fillId="13" borderId="0" applyNumberFormat="0" applyBorder="0" applyAlignment="0" applyProtection="0">
      <alignment vertical="center"/>
    </xf>
    <xf numFmtId="0" fontId="24" fillId="2" borderId="0" applyNumberFormat="0" applyBorder="0" applyAlignment="0" applyProtection="0">
      <alignment vertical="center"/>
    </xf>
  </cellStyleXfs>
  <cellXfs count="98">
    <xf numFmtId="0" fontId="0" fillId="0" borderId="0" xfId="0">
      <alignment vertical="center"/>
    </xf>
    <xf numFmtId="0" fontId="1" fillId="0" borderId="0" xfId="0" applyFont="1" applyFill="1" applyBorder="1" applyAlignment="1">
      <alignment vertical="center"/>
    </xf>
    <xf numFmtId="0" fontId="2"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2" fillId="0" borderId="0" xfId="0" applyFont="1" applyFill="1" applyBorder="1" applyAlignment="1">
      <alignment vertical="center"/>
    </xf>
    <xf numFmtId="0" fontId="2" fillId="0" borderId="0" xfId="0" applyFont="1" applyFill="1" applyBorder="1" applyAlignment="1">
      <alignment horizontal="left" vertical="center" wrapText="1"/>
    </xf>
    <xf numFmtId="0" fontId="2" fillId="0" borderId="0" xfId="0" applyFont="1" applyFill="1" applyBorder="1" applyAlignment="1">
      <alignment vertical="center" wrapText="1"/>
    </xf>
    <xf numFmtId="0" fontId="4" fillId="0" borderId="0" xfId="0" applyFont="1" applyFill="1" applyBorder="1" applyAlignment="1">
      <alignment vertical="center"/>
    </xf>
    <xf numFmtId="0" fontId="5" fillId="0" borderId="0" xfId="0" applyFont="1" applyFill="1" applyBorder="1" applyAlignment="1">
      <alignment vertical="center"/>
    </xf>
    <xf numFmtId="0" fontId="6" fillId="0" borderId="0" xfId="0" applyFont="1" applyFill="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Border="1" applyAlignment="1">
      <alignment horizontal="left" vertical="center" wrapText="1"/>
    </xf>
    <xf numFmtId="0" fontId="1" fillId="0" borderId="0" xfId="0" applyFont="1" applyFill="1" applyBorder="1" applyAlignment="1">
      <alignment horizontal="left" vertical="center" wrapText="1"/>
    </xf>
    <xf numFmtId="0" fontId="8" fillId="0" borderId="1" xfId="0" applyFont="1" applyFill="1" applyBorder="1" applyAlignment="1">
      <alignment horizontal="center" vertical="center" wrapText="1"/>
    </xf>
    <xf numFmtId="184" fontId="8" fillId="0" borderId="1" xfId="0" applyNumberFormat="1" applyFont="1" applyFill="1" applyBorder="1" applyAlignment="1">
      <alignment horizontal="center" vertical="center" wrapText="1"/>
    </xf>
    <xf numFmtId="0" fontId="9" fillId="0" borderId="0" xfId="0" applyFont="1" applyFill="1" applyBorder="1" applyAlignment="1">
      <alignment vertical="center"/>
    </xf>
    <xf numFmtId="0" fontId="9" fillId="0" borderId="0" xfId="0" applyFont="1" applyFill="1" applyBorder="1" applyAlignment="1">
      <alignment horizontal="left" vertical="center" wrapText="1"/>
    </xf>
    <xf numFmtId="182" fontId="2" fillId="0" borderId="1" xfId="0" applyNumberFormat="1" applyFont="1" applyFill="1" applyBorder="1" applyAlignment="1">
      <alignment horizontal="center" vertical="center"/>
    </xf>
    <xf numFmtId="0" fontId="7"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0" xfId="0" applyFont="1" applyFill="1" applyBorder="1" applyAlignment="1">
      <alignment horizontal="right" vertical="center" wrapText="1"/>
    </xf>
    <xf numFmtId="0" fontId="8" fillId="0" borderId="1" xfId="59" applyFont="1" applyFill="1" applyBorder="1" applyAlignment="1">
      <alignment horizontal="center" vertical="center" wrapText="1"/>
    </xf>
    <xf numFmtId="0" fontId="10" fillId="0" borderId="1" xfId="59" applyFont="1" applyFill="1" applyBorder="1" applyAlignment="1">
      <alignment horizontal="center" vertical="center" wrapText="1"/>
    </xf>
    <xf numFmtId="0" fontId="11" fillId="0" borderId="0" xfId="0" applyFont="1" applyFill="1" applyBorder="1" applyAlignment="1">
      <alignment vertical="center"/>
    </xf>
    <xf numFmtId="0" fontId="12" fillId="0" borderId="0" xfId="0" applyFont="1" applyFill="1" applyBorder="1" applyAlignment="1">
      <alignment vertical="center"/>
    </xf>
    <xf numFmtId="0" fontId="12" fillId="0" borderId="0" xfId="0" applyFont="1" applyFill="1" applyBorder="1" applyAlignment="1">
      <alignment horizontal="center" vertical="center"/>
    </xf>
    <xf numFmtId="0" fontId="4" fillId="0" borderId="0" xfId="0" applyFont="1" applyFill="1" applyBorder="1" applyAlignment="1">
      <alignment vertical="center" wrapText="1"/>
    </xf>
    <xf numFmtId="0" fontId="13" fillId="0" borderId="0" xfId="0" applyFont="1" applyFill="1" applyAlignment="1">
      <alignment horizontal="center" vertical="center" wrapText="1"/>
    </xf>
    <xf numFmtId="0" fontId="3" fillId="0" borderId="1" xfId="0" applyFont="1" applyFill="1" applyBorder="1" applyAlignment="1">
      <alignment horizontal="center" vertical="center"/>
    </xf>
    <xf numFmtId="181"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4"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15" fillId="0" borderId="1" xfId="0" applyFont="1" applyFill="1" applyBorder="1" applyAlignment="1">
      <alignment horizontal="center" vertical="center"/>
    </xf>
    <xf numFmtId="0" fontId="16" fillId="0" borderId="1" xfId="0" applyFont="1" applyFill="1" applyBorder="1" applyAlignment="1">
      <alignment horizontal="right" vertical="center" wrapText="1"/>
    </xf>
    <xf numFmtId="0" fontId="3"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180" fontId="8" fillId="0" borderId="1" xfId="16" applyNumberFormat="1" applyFont="1" applyFill="1" applyBorder="1" applyAlignment="1">
      <alignment horizontal="right" vertical="center"/>
    </xf>
    <xf numFmtId="0" fontId="8" fillId="0" borderId="1" xfId="15" applyNumberFormat="1" applyFont="1" applyFill="1" applyBorder="1" applyAlignment="1">
      <alignment horizontal="right" vertical="center" wrapText="1"/>
    </xf>
    <xf numFmtId="179" fontId="3" fillId="0" borderId="1" xfId="5" applyNumberFormat="1" applyFont="1" applyFill="1" applyBorder="1" applyAlignment="1">
      <alignment horizontal="center" vertical="center" wrapText="1"/>
    </xf>
    <xf numFmtId="0" fontId="8" fillId="0" borderId="1" xfId="0" applyNumberFormat="1" applyFont="1" applyFill="1" applyBorder="1" applyAlignment="1">
      <alignment horizontal="right" vertical="center" wrapText="1"/>
    </xf>
    <xf numFmtId="0" fontId="8" fillId="0" borderId="1" xfId="4" applyNumberFormat="1" applyFont="1" applyFill="1" applyBorder="1" applyAlignment="1">
      <alignment horizontal="right" vertical="center" wrapText="1"/>
    </xf>
    <xf numFmtId="0" fontId="3" fillId="0" borderId="1" xfId="4" applyNumberFormat="1" applyFont="1" applyFill="1" applyBorder="1" applyAlignment="1">
      <alignment horizontal="center" vertical="center" wrapText="1"/>
    </xf>
    <xf numFmtId="0" fontId="8" fillId="0" borderId="1" xfId="5" applyNumberFormat="1" applyFont="1" applyFill="1" applyBorder="1" applyAlignment="1">
      <alignment horizontal="right" vertical="center" wrapText="1"/>
    </xf>
    <xf numFmtId="0" fontId="3" fillId="0" borderId="1" xfId="5" applyNumberFormat="1" applyFont="1" applyFill="1" applyBorder="1" applyAlignment="1">
      <alignment horizontal="center" vertical="center" wrapText="1"/>
    </xf>
    <xf numFmtId="0" fontId="8" fillId="0" borderId="1" xfId="1" applyNumberFormat="1" applyFont="1" applyFill="1" applyBorder="1" applyAlignment="1">
      <alignment horizontal="right" vertical="center" wrapText="1"/>
    </xf>
    <xf numFmtId="0" fontId="8" fillId="0" borderId="1" xfId="44" applyNumberFormat="1" applyFont="1" applyFill="1" applyBorder="1" applyAlignment="1">
      <alignment horizontal="right" vertical="center" wrapText="1"/>
    </xf>
    <xf numFmtId="0" fontId="18" fillId="0" borderId="0" xfId="0" applyFont="1" applyFill="1" applyBorder="1" applyAlignment="1">
      <alignment horizontal="right" vertical="center"/>
    </xf>
    <xf numFmtId="0" fontId="19" fillId="0" borderId="0" xfId="0" applyFont="1" applyFill="1" applyBorder="1" applyAlignment="1">
      <alignment horizontal="right" vertical="center"/>
    </xf>
    <xf numFmtId="0" fontId="19" fillId="0" borderId="0" xfId="0" applyFont="1" applyFill="1" applyBorder="1" applyAlignment="1">
      <alignment horizontal="center" vertical="center"/>
    </xf>
    <xf numFmtId="0" fontId="18" fillId="0" borderId="0" xfId="0" applyFont="1" applyFill="1" applyBorder="1" applyAlignment="1">
      <alignment vertical="center"/>
    </xf>
    <xf numFmtId="0" fontId="18" fillId="0" borderId="0" xfId="0" applyFont="1" applyFill="1" applyBorder="1" applyAlignment="1">
      <alignment horizontal="center" vertical="center"/>
    </xf>
    <xf numFmtId="179" fontId="18" fillId="0" borderId="0" xfId="0" applyNumberFormat="1" applyFont="1" applyFill="1" applyBorder="1" applyAlignment="1">
      <alignment vertical="center"/>
    </xf>
    <xf numFmtId="0" fontId="4" fillId="0" borderId="0" xfId="0" applyNumberFormat="1" applyFont="1" applyFill="1" applyBorder="1" applyAlignment="1">
      <alignment horizontal="left" vertical="center" wrapText="1"/>
    </xf>
    <xf numFmtId="0" fontId="11" fillId="0" borderId="0" xfId="0" applyNumberFormat="1" applyFont="1" applyFill="1" applyBorder="1" applyAlignment="1">
      <alignment horizontal="center" vertical="center" wrapText="1"/>
    </xf>
    <xf numFmtId="0" fontId="11" fillId="0" borderId="0" xfId="0" applyNumberFormat="1" applyFont="1" applyFill="1" applyBorder="1" applyAlignment="1">
      <alignment horizontal="left" vertical="center" wrapText="1"/>
    </xf>
    <xf numFmtId="0" fontId="7" fillId="0" borderId="0"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181" fontId="20" fillId="0" borderId="1" xfId="0" applyNumberFormat="1"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181" fontId="2"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181" fontId="12" fillId="0" borderId="1" xfId="0" applyNumberFormat="1" applyFont="1" applyFill="1" applyBorder="1" applyAlignment="1">
      <alignment horizontal="center" vertical="center" wrapText="1"/>
    </xf>
    <xf numFmtId="177" fontId="12" fillId="0" borderId="1" xfId="0" applyNumberFormat="1" applyFont="1" applyFill="1" applyBorder="1" applyAlignment="1">
      <alignment horizontal="center" vertical="center" wrapText="1"/>
    </xf>
    <xf numFmtId="0" fontId="21" fillId="0" borderId="1" xfId="0" applyFont="1" applyFill="1" applyBorder="1" applyAlignment="1">
      <alignment horizontal="center" vertical="center" wrapText="1"/>
    </xf>
    <xf numFmtId="1" fontId="2" fillId="0" borderId="1" xfId="0" applyNumberFormat="1" applyFont="1" applyFill="1" applyBorder="1" applyAlignment="1">
      <alignment horizontal="center" vertical="center" wrapText="1"/>
    </xf>
    <xf numFmtId="177"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1" fontId="12" fillId="0" borderId="1" xfId="0" applyNumberFormat="1" applyFont="1" applyFill="1" applyBorder="1" applyAlignment="1">
      <alignment horizontal="center" vertical="center" wrapText="1"/>
    </xf>
    <xf numFmtId="180" fontId="2" fillId="0" borderId="1" xfId="16" applyNumberFormat="1" applyFont="1" applyFill="1" applyBorder="1" applyAlignment="1">
      <alignment horizontal="center" vertical="center"/>
    </xf>
    <xf numFmtId="0" fontId="2" fillId="0" borderId="1" xfId="15" applyNumberFormat="1" applyFont="1" applyFill="1" applyBorder="1" applyAlignment="1">
      <alignment horizontal="center" vertical="center" wrapText="1"/>
    </xf>
    <xf numFmtId="0" fontId="2" fillId="0" borderId="1" xfId="4" applyNumberFormat="1" applyFont="1" applyFill="1" applyBorder="1" applyAlignment="1">
      <alignment horizontal="center" vertical="center" wrapText="1"/>
    </xf>
    <xf numFmtId="0" fontId="12" fillId="0" borderId="1" xfId="4" applyNumberFormat="1" applyFont="1" applyFill="1" applyBorder="1" applyAlignment="1">
      <alignment horizontal="center" vertical="center" wrapText="1"/>
    </xf>
    <xf numFmtId="0" fontId="22" fillId="0" borderId="1" xfId="0" applyFont="1" applyFill="1" applyBorder="1" applyAlignment="1">
      <alignment horizontal="center" vertical="center" wrapText="1" shrinkToFit="1"/>
    </xf>
    <xf numFmtId="0" fontId="2" fillId="0" borderId="1" xfId="5" applyNumberFormat="1" applyFont="1" applyFill="1" applyBorder="1" applyAlignment="1">
      <alignment horizontal="center" vertical="center" wrapText="1"/>
    </xf>
    <xf numFmtId="0" fontId="12" fillId="0" borderId="1" xfId="5" applyNumberFormat="1" applyFont="1" applyFill="1" applyBorder="1" applyAlignment="1">
      <alignment horizontal="center" vertical="center" wrapText="1"/>
    </xf>
    <xf numFmtId="0" fontId="2" fillId="0" borderId="1" xfId="1" applyNumberFormat="1" applyFont="1" applyFill="1" applyBorder="1" applyAlignment="1">
      <alignment horizontal="center" vertical="center" wrapText="1"/>
    </xf>
    <xf numFmtId="176" fontId="20"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176" fontId="12" fillId="0" borderId="1" xfId="0" applyNumberFormat="1" applyFont="1" applyFill="1" applyBorder="1" applyAlignment="1">
      <alignment horizontal="center" vertical="center" wrapText="1"/>
    </xf>
    <xf numFmtId="183" fontId="2" fillId="0" borderId="1" xfId="0" applyNumberFormat="1" applyFont="1" applyFill="1" applyBorder="1" applyAlignment="1">
      <alignment horizontal="center" vertical="center"/>
    </xf>
    <xf numFmtId="183" fontId="12" fillId="0" borderId="1" xfId="0" applyNumberFormat="1" applyFont="1" applyFill="1" applyBorder="1" applyAlignment="1">
      <alignment horizontal="center" vertical="center"/>
    </xf>
    <xf numFmtId="183" fontId="1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shrinkToFit="1"/>
    </xf>
    <xf numFmtId="177" fontId="20" fillId="0" borderId="1" xfId="0" applyNumberFormat="1" applyFont="1" applyFill="1" applyBorder="1" applyAlignment="1">
      <alignment horizontal="center" vertical="center" wrapText="1"/>
    </xf>
    <xf numFmtId="183" fontId="2" fillId="0" borderId="1" xfId="0" applyNumberFormat="1" applyFont="1" applyFill="1" applyBorder="1" applyAlignment="1">
      <alignment horizontal="center" vertical="center" wrapText="1"/>
    </xf>
    <xf numFmtId="43" fontId="20" fillId="0" borderId="1" xfId="0" applyNumberFormat="1" applyFont="1" applyFill="1" applyBorder="1" applyAlignment="1">
      <alignment horizontal="center" vertical="center" wrapText="1"/>
    </xf>
    <xf numFmtId="43" fontId="23" fillId="0" borderId="1" xfId="0" applyNumberFormat="1" applyFont="1" applyFill="1" applyBorder="1" applyAlignment="1">
      <alignment horizontal="center" vertical="center" wrapText="1"/>
    </xf>
    <xf numFmtId="178" fontId="12" fillId="0" borderId="1" xfId="0" applyNumberFormat="1" applyFont="1" applyFill="1" applyBorder="1" applyAlignment="1">
      <alignment horizontal="center" vertical="center" wrapText="1"/>
    </xf>
    <xf numFmtId="179" fontId="12" fillId="0" borderId="1" xfId="0" applyNumberFormat="1" applyFont="1" applyFill="1" applyBorder="1" applyAlignment="1">
      <alignment horizontal="center" vertical="center" wrapText="1"/>
    </xf>
    <xf numFmtId="179" fontId="2" fillId="0" borderId="1" xfId="0" applyNumberFormat="1" applyFont="1" applyFill="1" applyBorder="1" applyAlignment="1">
      <alignment horizontal="center" vertical="center" wrapText="1"/>
    </xf>
    <xf numFmtId="179" fontId="2" fillId="0" borderId="0" xfId="0" applyNumberFormat="1" applyFont="1" applyFill="1" applyBorder="1" applyAlignment="1">
      <alignment vertical="center"/>
    </xf>
    <xf numFmtId="179" fontId="7" fillId="0" borderId="0" xfId="0" applyNumberFormat="1" applyFont="1" applyFill="1" applyBorder="1" applyAlignment="1">
      <alignment horizontal="center" vertical="center" wrapText="1"/>
    </xf>
    <xf numFmtId="179" fontId="20" fillId="0" borderId="1" xfId="0" applyNumberFormat="1" applyFont="1" applyFill="1" applyBorder="1" applyAlignment="1">
      <alignment horizontal="center" vertical="center" wrapText="1"/>
    </xf>
    <xf numFmtId="0" fontId="2" fillId="0" borderId="1" xfId="44" applyNumberFormat="1" applyFont="1" applyFill="1" applyBorder="1" applyAlignment="1">
      <alignment horizontal="center" vertical="center" wrapText="1"/>
    </xf>
  </cellXfs>
  <cellStyles count="63">
    <cellStyle name="常规" xfId="0" builtinId="0"/>
    <cellStyle name="常规_测算表2_6" xfId="1"/>
    <cellStyle name="常规_Sheet1_5" xfId="2"/>
    <cellStyle name="常规_Sheet1_16" xfId="3"/>
    <cellStyle name="常规_测算表2_5" xfId="4"/>
    <cellStyle name="常规 100" xfId="5"/>
    <cellStyle name="常规_Sheet1" xfId="6"/>
    <cellStyle name="40% - 强调文字颜色 6" xfId="7" builtinId="51"/>
    <cellStyle name="20% - 强调文字颜色 6" xfId="8" builtinId="50"/>
    <cellStyle name="强调文字颜色 6" xfId="9" builtinId="49"/>
    <cellStyle name="40% - 强调文字颜色 5" xfId="10" builtinId="47"/>
    <cellStyle name="20% - 强调文字颜色 5" xfId="11" builtinId="46"/>
    <cellStyle name="强调文字颜色 5" xfId="12" builtinId="45"/>
    <cellStyle name="40% - 强调文字颜色 4" xfId="13" builtinId="43"/>
    <cellStyle name="标题 3" xfId="14" builtinId="18"/>
    <cellStyle name="常规_测算表2_4" xfId="15"/>
    <cellStyle name="常规_2006月报格式通知的附件（修改）" xfId="16"/>
    <cellStyle name="解释性文本" xfId="17" builtinId="53"/>
    <cellStyle name="汇总" xfId="18" builtinId="25"/>
    <cellStyle name="百分比" xfId="19" builtinId="5"/>
    <cellStyle name="千位分隔" xfId="20" builtinId="3"/>
    <cellStyle name="标题 2" xfId="21" builtinId="17"/>
    <cellStyle name="货币[0]" xfId="22" builtinId="7"/>
    <cellStyle name="60% - 强调文字颜色 4" xfId="23" builtinId="44"/>
    <cellStyle name="警告文本" xfId="24" builtinId="11"/>
    <cellStyle name="20% - 强调文字颜色 2" xfId="25" builtinId="34"/>
    <cellStyle name="常规 5" xfId="26"/>
    <cellStyle name="60% - 强调文字颜色 5" xfId="27" builtinId="48"/>
    <cellStyle name="标题 1" xfId="28" builtinId="16"/>
    <cellStyle name="超链接" xfId="29" builtinId="8"/>
    <cellStyle name="20% - 强调文字颜色 3" xfId="30" builtinId="38"/>
    <cellStyle name="货币" xfId="31" builtinId="4"/>
    <cellStyle name="20% - 强调文字颜色 4" xfId="32" builtinId="42"/>
    <cellStyle name="计算" xfId="33" builtinId="22"/>
    <cellStyle name="已访问的超链接" xfId="34" builtinId="9"/>
    <cellStyle name="千位分隔[0]" xfId="35" builtinId="6"/>
    <cellStyle name="强调文字颜色 4" xfId="36" builtinId="41"/>
    <cellStyle name="40% - 强调文字颜色 3" xfId="37" builtinId="39"/>
    <cellStyle name="60% - 强调文字颜色 6" xfId="38" builtinId="52"/>
    <cellStyle name="输入" xfId="39" builtinId="20"/>
    <cellStyle name="输出" xfId="40" builtinId="21"/>
    <cellStyle name="检查单元格" xfId="41" builtinId="23"/>
    <cellStyle name="链接单元格" xfId="42" builtinId="24"/>
    <cellStyle name="常规_Sheet1_6" xfId="43"/>
    <cellStyle name="常规_测算表2_7" xfId="44"/>
    <cellStyle name="60% - 强调文字颜色 1" xfId="45" builtinId="32"/>
    <cellStyle name="60% - 强调文字颜色 3" xfId="46" builtinId="40"/>
    <cellStyle name="注释" xfId="47" builtinId="10"/>
    <cellStyle name="标题" xfId="48" builtinId="15"/>
    <cellStyle name="好" xfId="49" builtinId="26"/>
    <cellStyle name="标题 4" xfId="50" builtinId="19"/>
    <cellStyle name="强调文字颜色 1" xfId="51" builtinId="29"/>
    <cellStyle name="适中" xfId="52" builtinId="28"/>
    <cellStyle name="常规 2 25" xfId="53"/>
    <cellStyle name="20% - 强调文字颜色 1" xfId="54" builtinId="30"/>
    <cellStyle name="差" xfId="55" builtinId="27"/>
    <cellStyle name="强调文字颜色 2" xfId="56" builtinId="33"/>
    <cellStyle name="40% - 强调文字颜色 1" xfId="57" builtinId="31"/>
    <cellStyle name="常规_Sheet1_7" xfId="58"/>
    <cellStyle name="常规 2" xfId="59"/>
    <cellStyle name="60% - 强调文字颜色 2" xfId="60" builtinId="36"/>
    <cellStyle name="40% - 强调文字颜色 2" xfId="61" builtinId="35"/>
    <cellStyle name="强调文字颜色 3" xfId="62" builtinId="37"/>
  </cellStyles>
  <tableStyles count="0" defaultTableStyle="TableStyleMedium2"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75"/>
  <sheetViews>
    <sheetView view="pageBreakPreview" zoomScale="85" zoomScaleNormal="100" workbookViewId="0">
      <pane ySplit="3" topLeftCell="A4" activePane="bottomLeft" state="frozen"/>
      <selection/>
      <selection pane="bottomLeft" activeCell="A1" sqref="A1:C1"/>
    </sheetView>
  </sheetViews>
  <sheetFormatPr defaultColWidth="9" defaultRowHeight="15.75"/>
  <cols>
    <col min="1" max="1" width="7.5" style="51" customWidth="1"/>
    <col min="2" max="2" width="15.5" style="52" customWidth="1"/>
    <col min="3" max="3" width="12.875" style="51" customWidth="1"/>
    <col min="4" max="4" width="12.5" style="51" customWidth="1"/>
    <col min="5" max="5" width="10.5" style="51" customWidth="1"/>
    <col min="6" max="6" width="11.625" style="51" customWidth="1"/>
    <col min="7" max="8" width="12.375" style="52" customWidth="1"/>
    <col min="9" max="9" width="10.375" style="51" customWidth="1"/>
    <col min="10" max="10" width="10.625" style="4" customWidth="1"/>
    <col min="11" max="11" width="9.75" style="51" customWidth="1"/>
    <col min="12" max="12" width="24.125" style="51" customWidth="1"/>
    <col min="13" max="14" width="13.875" style="51" customWidth="1"/>
    <col min="15" max="15" width="13.0833333333333" style="51" customWidth="1"/>
    <col min="16" max="16" width="10.375" style="51" customWidth="1"/>
    <col min="17" max="17" width="10" style="51" customWidth="1"/>
    <col min="18" max="18" width="13.75" style="53"/>
    <col min="19" max="16384" width="9" style="51"/>
  </cols>
  <sheetData>
    <row r="1" ht="18.75" spans="1:18">
      <c r="A1" s="54" t="s">
        <v>0</v>
      </c>
      <c r="B1" s="55"/>
      <c r="C1" s="56"/>
      <c r="D1" s="4"/>
      <c r="E1" s="4"/>
      <c r="F1" s="4"/>
      <c r="G1" s="2"/>
      <c r="H1" s="2"/>
      <c r="I1" s="4"/>
      <c r="K1" s="4"/>
      <c r="L1" s="4"/>
      <c r="M1" s="4"/>
      <c r="N1" s="4"/>
      <c r="O1" s="4"/>
      <c r="P1" s="4"/>
      <c r="Q1" s="4"/>
      <c r="R1" s="94"/>
    </row>
    <row r="2" ht="25.5" spans="1:18">
      <c r="A2" s="57" t="s">
        <v>1</v>
      </c>
      <c r="B2" s="57"/>
      <c r="C2" s="57"/>
      <c r="D2" s="57"/>
      <c r="E2" s="57"/>
      <c r="F2" s="57"/>
      <c r="G2" s="57"/>
      <c r="H2" s="57"/>
      <c r="I2" s="57"/>
      <c r="J2" s="57"/>
      <c r="K2" s="57"/>
      <c r="L2" s="57"/>
      <c r="M2" s="57"/>
      <c r="N2" s="57"/>
      <c r="O2" s="57"/>
      <c r="P2" s="57"/>
      <c r="Q2" s="57"/>
      <c r="R2" s="95"/>
    </row>
    <row r="3" ht="113" customHeight="1" spans="1:18">
      <c r="A3" s="58" t="s">
        <v>2</v>
      </c>
      <c r="B3" s="58"/>
      <c r="C3" s="59" t="s">
        <v>3</v>
      </c>
      <c r="D3" s="58" t="s">
        <v>4</v>
      </c>
      <c r="E3" s="80" t="s">
        <v>5</v>
      </c>
      <c r="F3" s="80" t="s">
        <v>6</v>
      </c>
      <c r="G3" s="58" t="s">
        <v>7</v>
      </c>
      <c r="H3" s="58" t="s">
        <v>8</v>
      </c>
      <c r="I3" s="58" t="s">
        <v>9</v>
      </c>
      <c r="J3" s="58" t="s">
        <v>10</v>
      </c>
      <c r="K3" s="58" t="s">
        <v>11</v>
      </c>
      <c r="L3" s="87" t="s">
        <v>12</v>
      </c>
      <c r="M3" s="89" t="s">
        <v>13</v>
      </c>
      <c r="N3" s="89" t="s">
        <v>14</v>
      </c>
      <c r="O3" s="90" t="s">
        <v>15</v>
      </c>
      <c r="P3" s="89" t="s">
        <v>16</v>
      </c>
      <c r="Q3" s="89" t="s">
        <v>17</v>
      </c>
      <c r="R3" s="96" t="s">
        <v>18</v>
      </c>
    </row>
    <row r="4" ht="15" customHeight="1" spans="1:18">
      <c r="A4" s="58" t="s">
        <v>19</v>
      </c>
      <c r="B4" s="60"/>
      <c r="C4" s="59" t="s">
        <v>20</v>
      </c>
      <c r="D4" s="60"/>
      <c r="E4" s="80" t="s">
        <v>20</v>
      </c>
      <c r="F4" s="81"/>
      <c r="G4" s="60"/>
      <c r="H4" s="60"/>
      <c r="I4" s="60"/>
      <c r="J4" s="58" t="s">
        <v>21</v>
      </c>
      <c r="K4" s="60"/>
      <c r="L4" s="67"/>
      <c r="M4" s="89" t="s">
        <v>22</v>
      </c>
      <c r="N4" s="89" t="s">
        <v>22</v>
      </c>
      <c r="O4" s="89" t="s">
        <v>22</v>
      </c>
      <c r="P4" s="89" t="s">
        <v>22</v>
      </c>
      <c r="Q4" s="89" t="s">
        <v>22</v>
      </c>
      <c r="R4" s="96" t="s">
        <v>22</v>
      </c>
    </row>
    <row r="5" ht="20" customHeight="1" spans="1:18">
      <c r="A5" s="58" t="s">
        <v>23</v>
      </c>
      <c r="B5" s="60"/>
      <c r="C5" s="61">
        <v>1</v>
      </c>
      <c r="D5" s="61">
        <v>2</v>
      </c>
      <c r="E5" s="61">
        <v>3</v>
      </c>
      <c r="F5" s="61">
        <v>4</v>
      </c>
      <c r="G5" s="61">
        <v>5</v>
      </c>
      <c r="H5" s="61">
        <v>6</v>
      </c>
      <c r="I5" s="61">
        <v>7</v>
      </c>
      <c r="J5" s="61">
        <v>8</v>
      </c>
      <c r="K5" s="61">
        <v>9</v>
      </c>
      <c r="L5" s="61">
        <v>10</v>
      </c>
      <c r="M5" s="61">
        <v>11</v>
      </c>
      <c r="N5" s="61">
        <v>12</v>
      </c>
      <c r="O5" s="61">
        <v>13</v>
      </c>
      <c r="P5" s="61">
        <v>14</v>
      </c>
      <c r="Q5" s="61">
        <v>15</v>
      </c>
      <c r="R5" s="61">
        <v>16</v>
      </c>
    </row>
    <row r="6" ht="20" customHeight="1" spans="1:18">
      <c r="A6" s="62" t="s">
        <v>24</v>
      </c>
      <c r="B6" s="62"/>
      <c r="C6" s="63">
        <f t="shared" ref="C6:L6" si="0">SUM(C7:C75)</f>
        <v>10106814</v>
      </c>
      <c r="D6" s="64">
        <f t="shared" si="0"/>
        <v>1</v>
      </c>
      <c r="E6" s="82">
        <f t="shared" si="0"/>
        <v>42475</v>
      </c>
      <c r="F6" s="64">
        <f t="shared" si="0"/>
        <v>1</v>
      </c>
      <c r="G6" s="64">
        <f t="shared" si="0"/>
        <v>53.333052817829</v>
      </c>
      <c r="H6" s="64">
        <f t="shared" si="0"/>
        <v>93.0394882025126</v>
      </c>
      <c r="I6" s="64">
        <f t="shared" si="0"/>
        <v>1</v>
      </c>
      <c r="J6" s="63">
        <f t="shared" si="0"/>
        <v>93</v>
      </c>
      <c r="K6" s="64">
        <f t="shared" si="0"/>
        <v>0.999999999999999</v>
      </c>
      <c r="L6" s="64">
        <f t="shared" si="0"/>
        <v>1</v>
      </c>
      <c r="M6" s="91">
        <v>4660</v>
      </c>
      <c r="N6" s="92">
        <f>SUM(N7:N75)</f>
        <v>4600</v>
      </c>
      <c r="O6" s="92">
        <f t="shared" ref="O6:R6" si="1">SUM(O7:O75)</f>
        <v>7624</v>
      </c>
      <c r="P6" s="92">
        <f t="shared" si="1"/>
        <v>16884</v>
      </c>
      <c r="Q6" s="92">
        <f t="shared" si="1"/>
        <v>16885</v>
      </c>
      <c r="R6" s="92">
        <f t="shared" si="1"/>
        <v>16884</v>
      </c>
    </row>
    <row r="7" ht="20" customHeight="1" spans="1:18">
      <c r="A7" s="62" t="s">
        <v>25</v>
      </c>
      <c r="B7" s="65" t="s">
        <v>26</v>
      </c>
      <c r="C7" s="66">
        <v>273692</v>
      </c>
      <c r="D7" s="67">
        <f>C7/C$6</f>
        <v>0.0270799482408601</v>
      </c>
      <c r="E7" s="68">
        <v>400</v>
      </c>
      <c r="F7" s="67">
        <f>E7/E$6</f>
        <v>0.00941730429664508</v>
      </c>
      <c r="G7" s="83">
        <v>0.63595179791181</v>
      </c>
      <c r="H7" s="83">
        <f>1/G7</f>
        <v>1.57244621885427</v>
      </c>
      <c r="I7" s="88">
        <f>H7/$H$6</f>
        <v>0.0169008476855723</v>
      </c>
      <c r="J7" s="65">
        <v>2</v>
      </c>
      <c r="K7" s="67">
        <f>J7/J$6</f>
        <v>0.021505376344086</v>
      </c>
      <c r="L7" s="67">
        <f t="shared" ref="L7:L70" si="2">D7*0.3+F7*0.3++I7*0.3+K7*0.1</f>
        <v>0.0181699677013318</v>
      </c>
      <c r="M7" s="67">
        <f t="shared" ref="M7:M70" si="3">$M$6*L7</f>
        <v>84.6720494882062</v>
      </c>
      <c r="N7" s="61"/>
      <c r="O7" s="63"/>
      <c r="P7" s="93">
        <f>M7+O7+N7</f>
        <v>84.6720494882062</v>
      </c>
      <c r="Q7" s="93">
        <f>ROUND(P7,0)</f>
        <v>85</v>
      </c>
      <c r="R7" s="93">
        <f>Q7</f>
        <v>85</v>
      </c>
    </row>
    <row r="8" ht="20" customHeight="1" spans="1:18">
      <c r="A8" s="62"/>
      <c r="B8" s="68" t="s">
        <v>27</v>
      </c>
      <c r="C8" s="66">
        <v>204335</v>
      </c>
      <c r="D8" s="67">
        <f t="shared" ref="D7:D71" si="4">C8/C$6</f>
        <v>0.0202175482798041</v>
      </c>
      <c r="E8" s="68">
        <v>133</v>
      </c>
      <c r="F8" s="67">
        <f t="shared" ref="F7:F71" si="5">E8/E$6</f>
        <v>0.00313125367863449</v>
      </c>
      <c r="G8" s="83">
        <v>0.566409427736924</v>
      </c>
      <c r="H8" s="83">
        <f t="shared" ref="H8:H39" si="6">1/G8</f>
        <v>1.76550733626641</v>
      </c>
      <c r="I8" s="88">
        <f t="shared" ref="I8:I39" si="7">H8/$H$6</f>
        <v>0.018975892606197</v>
      </c>
      <c r="J8" s="68">
        <v>2</v>
      </c>
      <c r="K8" s="67">
        <f t="shared" ref="K7:K71" si="8">J8/J$6</f>
        <v>0.021505376344086</v>
      </c>
      <c r="L8" s="67">
        <f t="shared" si="2"/>
        <v>0.0148479460037993</v>
      </c>
      <c r="M8" s="67">
        <f t="shared" si="3"/>
        <v>69.1914283777047</v>
      </c>
      <c r="N8" s="61"/>
      <c r="O8" s="61"/>
      <c r="P8" s="93">
        <f t="shared" ref="P8:P39" si="9">M8+O8+N8</f>
        <v>69.1914283777047</v>
      </c>
      <c r="Q8" s="93">
        <f t="shared" ref="Q8:Q39" si="10">ROUND(P8,0)</f>
        <v>69</v>
      </c>
      <c r="R8" s="93">
        <f t="shared" ref="R8:R39" si="11">Q8</f>
        <v>69</v>
      </c>
    </row>
    <row r="9" ht="20" customHeight="1" spans="1:18">
      <c r="A9" s="62"/>
      <c r="B9" s="68" t="s">
        <v>28</v>
      </c>
      <c r="C9" s="66">
        <v>172332</v>
      </c>
      <c r="D9" s="67">
        <f t="shared" si="4"/>
        <v>0.0170510706934945</v>
      </c>
      <c r="E9" s="68">
        <v>38</v>
      </c>
      <c r="F9" s="67">
        <f t="shared" si="5"/>
        <v>0.000894643908181283</v>
      </c>
      <c r="G9" s="83">
        <v>0.716003750974782</v>
      </c>
      <c r="H9" s="83">
        <f t="shared" si="6"/>
        <v>1.39664072798303</v>
      </c>
      <c r="I9" s="88">
        <f t="shared" si="7"/>
        <v>0.0150112683868495</v>
      </c>
      <c r="J9" s="68">
        <v>1</v>
      </c>
      <c r="K9" s="67">
        <f t="shared" si="8"/>
        <v>0.010752688172043</v>
      </c>
      <c r="L9" s="67">
        <f t="shared" si="2"/>
        <v>0.0109623637137619</v>
      </c>
      <c r="M9" s="67">
        <f t="shared" si="3"/>
        <v>51.0846149061305</v>
      </c>
      <c r="N9" s="61"/>
      <c r="O9" s="61"/>
      <c r="P9" s="93">
        <f t="shared" si="9"/>
        <v>51.0846149061305</v>
      </c>
      <c r="Q9" s="93">
        <f t="shared" si="10"/>
        <v>51</v>
      </c>
      <c r="R9" s="93">
        <f t="shared" si="11"/>
        <v>51</v>
      </c>
    </row>
    <row r="10" s="48" customFormat="1" ht="20" customHeight="1" spans="1:18">
      <c r="A10" s="69" t="s">
        <v>29</v>
      </c>
      <c r="B10" s="68" t="s">
        <v>30</v>
      </c>
      <c r="C10" s="66">
        <v>58221</v>
      </c>
      <c r="D10" s="67">
        <f t="shared" si="4"/>
        <v>0.00576056905766743</v>
      </c>
      <c r="E10" s="68">
        <v>365</v>
      </c>
      <c r="F10" s="67">
        <f t="shared" si="5"/>
        <v>0.00859329017068864</v>
      </c>
      <c r="G10" s="83">
        <v>0.84188756519528</v>
      </c>
      <c r="H10" s="83">
        <f t="shared" si="6"/>
        <v>1.18780706752456</v>
      </c>
      <c r="I10" s="88">
        <f t="shared" si="7"/>
        <v>0.0127666982103249</v>
      </c>
      <c r="J10" s="68">
        <v>1</v>
      </c>
      <c r="K10" s="67">
        <f t="shared" si="8"/>
        <v>0.010752688172043</v>
      </c>
      <c r="L10" s="67">
        <f t="shared" si="2"/>
        <v>0.00921143604880859</v>
      </c>
      <c r="M10" s="67">
        <f t="shared" si="3"/>
        <v>42.925291987448</v>
      </c>
      <c r="N10" s="61"/>
      <c r="O10" s="61"/>
      <c r="P10" s="93">
        <f t="shared" si="9"/>
        <v>42.925291987448</v>
      </c>
      <c r="Q10" s="93">
        <f t="shared" si="10"/>
        <v>43</v>
      </c>
      <c r="R10" s="93">
        <f t="shared" si="11"/>
        <v>43</v>
      </c>
    </row>
    <row r="11" s="49" customFormat="1" ht="20" customHeight="1" spans="1:18">
      <c r="A11" s="69"/>
      <c r="B11" s="70" t="s">
        <v>31</v>
      </c>
      <c r="C11" s="71">
        <v>51195</v>
      </c>
      <c r="D11" s="64">
        <f t="shared" si="4"/>
        <v>0.00506539449523856</v>
      </c>
      <c r="E11" s="70">
        <v>81</v>
      </c>
      <c r="F11" s="64">
        <f t="shared" si="5"/>
        <v>0.00190700412007063</v>
      </c>
      <c r="G11" s="84">
        <v>0.861301812678586</v>
      </c>
      <c r="H11" s="84">
        <f t="shared" si="6"/>
        <v>1.16103320030185</v>
      </c>
      <c r="I11" s="85">
        <f t="shared" si="7"/>
        <v>0.0124789293528217</v>
      </c>
      <c r="J11" s="70">
        <v>1</v>
      </c>
      <c r="K11" s="64">
        <f t="shared" si="8"/>
        <v>0.010752688172043</v>
      </c>
      <c r="L11" s="64">
        <f t="shared" si="2"/>
        <v>0.00691066720764358</v>
      </c>
      <c r="M11" s="64">
        <f t="shared" si="3"/>
        <v>32.2037091876191</v>
      </c>
      <c r="N11" s="63"/>
      <c r="O11" s="63"/>
      <c r="P11" s="92">
        <f t="shared" si="9"/>
        <v>32.2037091876191</v>
      </c>
      <c r="Q11" s="92">
        <f t="shared" si="10"/>
        <v>32</v>
      </c>
      <c r="R11" s="92">
        <f t="shared" si="11"/>
        <v>32</v>
      </c>
    </row>
    <row r="12" s="49" customFormat="1" ht="20" customHeight="1" spans="1:18">
      <c r="A12" s="69"/>
      <c r="B12" s="70" t="s">
        <v>32</v>
      </c>
      <c r="C12" s="71">
        <v>49241</v>
      </c>
      <c r="D12" s="64">
        <f t="shared" si="4"/>
        <v>0.00487205958277257</v>
      </c>
      <c r="E12" s="70">
        <v>324</v>
      </c>
      <c r="F12" s="64">
        <f t="shared" si="5"/>
        <v>0.00762801648028252</v>
      </c>
      <c r="G12" s="84">
        <v>0.82017142724714</v>
      </c>
      <c r="H12" s="84">
        <f t="shared" si="6"/>
        <v>1.2192573000945</v>
      </c>
      <c r="I12" s="85">
        <f t="shared" si="7"/>
        <v>0.0131047292246559</v>
      </c>
      <c r="J12" s="70">
        <v>1</v>
      </c>
      <c r="K12" s="64">
        <f t="shared" si="8"/>
        <v>0.010752688172043</v>
      </c>
      <c r="L12" s="64">
        <f t="shared" si="2"/>
        <v>0.00875671040351761</v>
      </c>
      <c r="M12" s="64">
        <f t="shared" si="3"/>
        <v>40.8062704803921</v>
      </c>
      <c r="N12" s="63"/>
      <c r="O12" s="63"/>
      <c r="P12" s="92">
        <f t="shared" si="9"/>
        <v>40.8062704803921</v>
      </c>
      <c r="Q12" s="92">
        <f t="shared" si="10"/>
        <v>41</v>
      </c>
      <c r="R12" s="92">
        <f t="shared" si="11"/>
        <v>41</v>
      </c>
    </row>
    <row r="13" s="50" customFormat="1" ht="20" customHeight="1" spans="1:18">
      <c r="A13" s="69"/>
      <c r="B13" s="62" t="s">
        <v>33</v>
      </c>
      <c r="C13" s="71">
        <v>98118</v>
      </c>
      <c r="D13" s="64">
        <f t="shared" si="4"/>
        <v>0.00970810385943582</v>
      </c>
      <c r="E13" s="82">
        <v>337</v>
      </c>
      <c r="F13" s="64">
        <f t="shared" si="5"/>
        <v>0.00793407886992348</v>
      </c>
      <c r="G13" s="85">
        <v>0.798617158703274</v>
      </c>
      <c r="H13" s="84">
        <f t="shared" si="6"/>
        <v>1.2521644308566</v>
      </c>
      <c r="I13" s="85">
        <f t="shared" si="7"/>
        <v>0.0134584191620992</v>
      </c>
      <c r="J13" s="62">
        <v>2</v>
      </c>
      <c r="K13" s="64">
        <f t="shared" si="8"/>
        <v>0.021505376344086</v>
      </c>
      <c r="L13" s="64">
        <f t="shared" si="2"/>
        <v>0.0114807182018462</v>
      </c>
      <c r="M13" s="64">
        <f t="shared" si="3"/>
        <v>53.5001468206033</v>
      </c>
      <c r="N13" s="63">
        <v>200</v>
      </c>
      <c r="O13" s="63">
        <v>1180</v>
      </c>
      <c r="P13" s="92">
        <f t="shared" si="9"/>
        <v>1433.5001468206</v>
      </c>
      <c r="Q13" s="92">
        <f t="shared" si="10"/>
        <v>1434</v>
      </c>
      <c r="R13" s="92">
        <f t="shared" si="11"/>
        <v>1434</v>
      </c>
    </row>
    <row r="14" s="50" customFormat="1" ht="20" customHeight="1" spans="1:18">
      <c r="A14" s="69"/>
      <c r="B14" s="62" t="s">
        <v>34</v>
      </c>
      <c r="C14" s="71">
        <v>47536</v>
      </c>
      <c r="D14" s="64">
        <f t="shared" si="4"/>
        <v>0.00470336151432093</v>
      </c>
      <c r="E14" s="82">
        <v>152</v>
      </c>
      <c r="F14" s="64">
        <f t="shared" si="5"/>
        <v>0.00357857563272513</v>
      </c>
      <c r="G14" s="85">
        <v>0.940108098828055</v>
      </c>
      <c r="H14" s="84">
        <f t="shared" si="6"/>
        <v>1.06370746220207</v>
      </c>
      <c r="I14" s="85">
        <f t="shared" si="7"/>
        <v>0.0114328602054084</v>
      </c>
      <c r="J14" s="62">
        <v>1</v>
      </c>
      <c r="K14" s="64">
        <f t="shared" si="8"/>
        <v>0.010752688172043</v>
      </c>
      <c r="L14" s="64">
        <f t="shared" si="2"/>
        <v>0.00698970802294063</v>
      </c>
      <c r="M14" s="64">
        <f t="shared" si="3"/>
        <v>32.5720393869033</v>
      </c>
      <c r="N14" s="63"/>
      <c r="O14" s="63"/>
      <c r="P14" s="92">
        <f t="shared" si="9"/>
        <v>32.5720393869033</v>
      </c>
      <c r="Q14" s="92">
        <f t="shared" si="10"/>
        <v>33</v>
      </c>
      <c r="R14" s="92">
        <f t="shared" si="11"/>
        <v>33</v>
      </c>
    </row>
    <row r="15" s="50" customFormat="1" ht="20" customHeight="1" spans="1:18">
      <c r="A15" s="69"/>
      <c r="B15" s="62" t="s">
        <v>35</v>
      </c>
      <c r="C15" s="71">
        <v>42011</v>
      </c>
      <c r="D15" s="64">
        <f t="shared" si="4"/>
        <v>0.0041567006180187</v>
      </c>
      <c r="E15" s="82">
        <v>186</v>
      </c>
      <c r="F15" s="64">
        <f t="shared" si="5"/>
        <v>0.00437904649793996</v>
      </c>
      <c r="G15" s="85">
        <v>1.0437938903577</v>
      </c>
      <c r="H15" s="84">
        <f t="shared" si="6"/>
        <v>0.958043545989053</v>
      </c>
      <c r="I15" s="85">
        <f t="shared" si="7"/>
        <v>0.0102971712817653</v>
      </c>
      <c r="J15" s="62">
        <v>1</v>
      </c>
      <c r="K15" s="64">
        <f t="shared" si="8"/>
        <v>0.010752688172043</v>
      </c>
      <c r="L15" s="64">
        <f t="shared" si="2"/>
        <v>0.00672514433652149</v>
      </c>
      <c r="M15" s="64">
        <f t="shared" si="3"/>
        <v>31.3391726081901</v>
      </c>
      <c r="N15" s="63"/>
      <c r="O15" s="63"/>
      <c r="P15" s="92">
        <f t="shared" si="9"/>
        <v>31.3391726081901</v>
      </c>
      <c r="Q15" s="92">
        <f t="shared" si="10"/>
        <v>31</v>
      </c>
      <c r="R15" s="92">
        <f t="shared" si="11"/>
        <v>31</v>
      </c>
    </row>
    <row r="16" s="50" customFormat="1" ht="20" customHeight="1" spans="1:18">
      <c r="A16" s="69"/>
      <c r="B16" s="62" t="s">
        <v>36</v>
      </c>
      <c r="C16" s="71">
        <v>74277</v>
      </c>
      <c r="D16" s="64">
        <f t="shared" si="4"/>
        <v>0.00734920025242376</v>
      </c>
      <c r="E16" s="82">
        <v>378</v>
      </c>
      <c r="F16" s="64">
        <f t="shared" si="5"/>
        <v>0.0088993525603296</v>
      </c>
      <c r="G16" s="85">
        <v>0.756736840260353</v>
      </c>
      <c r="H16" s="84">
        <f t="shared" si="6"/>
        <v>1.32146335000151</v>
      </c>
      <c r="I16" s="85">
        <f t="shared" si="7"/>
        <v>0.0142032525708349</v>
      </c>
      <c r="J16" s="62">
        <v>1</v>
      </c>
      <c r="K16" s="64">
        <f t="shared" si="8"/>
        <v>0.010752688172043</v>
      </c>
      <c r="L16" s="64">
        <f t="shared" si="2"/>
        <v>0.0102108104322808</v>
      </c>
      <c r="M16" s="64">
        <f t="shared" si="3"/>
        <v>47.5823766144285</v>
      </c>
      <c r="N16" s="63"/>
      <c r="O16" s="63"/>
      <c r="P16" s="92">
        <f t="shared" si="9"/>
        <v>47.5823766144285</v>
      </c>
      <c r="Q16" s="92">
        <f t="shared" si="10"/>
        <v>48</v>
      </c>
      <c r="R16" s="92">
        <f t="shared" si="11"/>
        <v>48</v>
      </c>
    </row>
    <row r="17" s="48" customFormat="1" ht="20" customHeight="1" spans="1:18">
      <c r="A17" s="69" t="s">
        <v>37</v>
      </c>
      <c r="B17" s="68" t="s">
        <v>38</v>
      </c>
      <c r="C17" s="66">
        <v>47284</v>
      </c>
      <c r="D17" s="67">
        <f t="shared" si="4"/>
        <v>0.00467842784086063</v>
      </c>
      <c r="E17" s="68">
        <v>230</v>
      </c>
      <c r="F17" s="67">
        <f t="shared" si="5"/>
        <v>0.00541494997057092</v>
      </c>
      <c r="G17" s="83">
        <v>0.806074006137396</v>
      </c>
      <c r="H17" s="83">
        <f t="shared" si="6"/>
        <v>1.24058088015004</v>
      </c>
      <c r="I17" s="88">
        <f t="shared" si="7"/>
        <v>0.0133339177172789</v>
      </c>
      <c r="J17" s="68">
        <v>1</v>
      </c>
      <c r="K17" s="67">
        <f t="shared" si="8"/>
        <v>0.010752688172043</v>
      </c>
      <c r="L17" s="67">
        <f t="shared" si="2"/>
        <v>0.00810345747581743</v>
      </c>
      <c r="M17" s="67">
        <f t="shared" si="3"/>
        <v>37.7621118373092</v>
      </c>
      <c r="N17" s="61"/>
      <c r="O17" s="61"/>
      <c r="P17" s="93">
        <f t="shared" si="9"/>
        <v>37.7621118373092</v>
      </c>
      <c r="Q17" s="93">
        <f t="shared" si="10"/>
        <v>38</v>
      </c>
      <c r="R17" s="93">
        <f t="shared" si="11"/>
        <v>38</v>
      </c>
    </row>
    <row r="18" s="49" customFormat="1" ht="20" customHeight="1" spans="1:18">
      <c r="A18" s="69"/>
      <c r="B18" s="70" t="s">
        <v>39</v>
      </c>
      <c r="C18" s="71">
        <v>95554</v>
      </c>
      <c r="D18" s="64">
        <f t="shared" si="4"/>
        <v>0.00945441362629212</v>
      </c>
      <c r="E18" s="70">
        <v>266</v>
      </c>
      <c r="F18" s="64">
        <f t="shared" si="5"/>
        <v>0.00626250735726898</v>
      </c>
      <c r="G18" s="84">
        <v>0.702102873033714</v>
      </c>
      <c r="H18" s="84">
        <f t="shared" si="6"/>
        <v>1.42429270468458</v>
      </c>
      <c r="I18" s="85">
        <f t="shared" si="7"/>
        <v>0.015308475274331</v>
      </c>
      <c r="J18" s="70">
        <v>2</v>
      </c>
      <c r="K18" s="64">
        <f t="shared" si="8"/>
        <v>0.021505376344086</v>
      </c>
      <c r="L18" s="64">
        <f t="shared" si="2"/>
        <v>0.0114581565117762</v>
      </c>
      <c r="M18" s="64">
        <f t="shared" si="3"/>
        <v>53.3950093448771</v>
      </c>
      <c r="N18" s="63"/>
      <c r="O18" s="63"/>
      <c r="P18" s="92">
        <f t="shared" si="9"/>
        <v>53.3950093448771</v>
      </c>
      <c r="Q18" s="92">
        <f t="shared" si="10"/>
        <v>53</v>
      </c>
      <c r="R18" s="92">
        <f t="shared" si="11"/>
        <v>53</v>
      </c>
    </row>
    <row r="19" s="49" customFormat="1" ht="20" customHeight="1" spans="1:18">
      <c r="A19" s="69"/>
      <c r="B19" s="70" t="s">
        <v>40</v>
      </c>
      <c r="C19" s="71">
        <v>103688</v>
      </c>
      <c r="D19" s="64">
        <f t="shared" si="4"/>
        <v>0.0102592171974274</v>
      </c>
      <c r="E19" s="70">
        <v>1102</v>
      </c>
      <c r="F19" s="64">
        <f t="shared" si="5"/>
        <v>0.0259446733372572</v>
      </c>
      <c r="G19" s="84">
        <v>0.911253406250222</v>
      </c>
      <c r="H19" s="84">
        <f t="shared" si="6"/>
        <v>1.09738958794675</v>
      </c>
      <c r="I19" s="85">
        <f t="shared" si="7"/>
        <v>0.0117948798853895</v>
      </c>
      <c r="J19" s="70">
        <v>1</v>
      </c>
      <c r="K19" s="64">
        <f t="shared" si="8"/>
        <v>0.010752688172043</v>
      </c>
      <c r="L19" s="64">
        <f t="shared" si="2"/>
        <v>0.0154748999432265</v>
      </c>
      <c r="M19" s="64">
        <f t="shared" si="3"/>
        <v>72.1130337354355</v>
      </c>
      <c r="N19" s="63">
        <v>200</v>
      </c>
      <c r="O19" s="63">
        <v>126</v>
      </c>
      <c r="P19" s="92">
        <f t="shared" si="9"/>
        <v>398.113033735435</v>
      </c>
      <c r="Q19" s="92">
        <f t="shared" si="10"/>
        <v>398</v>
      </c>
      <c r="R19" s="92">
        <f t="shared" si="11"/>
        <v>398</v>
      </c>
    </row>
    <row r="20" s="50" customFormat="1" ht="20" customHeight="1" spans="1:18">
      <c r="A20" s="69"/>
      <c r="B20" s="62" t="s">
        <v>41</v>
      </c>
      <c r="C20" s="71">
        <v>149023</v>
      </c>
      <c r="D20" s="64">
        <f t="shared" si="4"/>
        <v>0.0147448048415653</v>
      </c>
      <c r="E20" s="82">
        <v>809</v>
      </c>
      <c r="F20" s="64">
        <f t="shared" si="5"/>
        <v>0.0190464979399647</v>
      </c>
      <c r="G20" s="85">
        <v>0.618195955094547</v>
      </c>
      <c r="H20" s="84">
        <f t="shared" si="6"/>
        <v>1.61761006645063</v>
      </c>
      <c r="I20" s="85">
        <f t="shared" si="7"/>
        <v>0.0173862743411667</v>
      </c>
      <c r="J20" s="62">
        <v>2</v>
      </c>
      <c r="K20" s="64">
        <f t="shared" si="8"/>
        <v>0.021505376344086</v>
      </c>
      <c r="L20" s="64">
        <f t="shared" si="2"/>
        <v>0.0175038107712176</v>
      </c>
      <c r="M20" s="64">
        <f t="shared" si="3"/>
        <v>81.567758193874</v>
      </c>
      <c r="N20" s="63"/>
      <c r="O20" s="63"/>
      <c r="P20" s="92">
        <f t="shared" si="9"/>
        <v>81.567758193874</v>
      </c>
      <c r="Q20" s="92">
        <f t="shared" si="10"/>
        <v>82</v>
      </c>
      <c r="R20" s="92">
        <f t="shared" si="11"/>
        <v>82</v>
      </c>
    </row>
    <row r="21" s="50" customFormat="1" ht="20" customHeight="1" spans="1:18">
      <c r="A21" s="69"/>
      <c r="B21" s="62" t="s">
        <v>42</v>
      </c>
      <c r="C21" s="71">
        <v>172226</v>
      </c>
      <c r="D21" s="64">
        <f t="shared" si="4"/>
        <v>0.0170405827197374</v>
      </c>
      <c r="E21" s="82">
        <v>1783</v>
      </c>
      <c r="F21" s="64">
        <f t="shared" si="5"/>
        <v>0.0419776339022955</v>
      </c>
      <c r="G21" s="85">
        <v>0.726491272219305</v>
      </c>
      <c r="H21" s="84">
        <f t="shared" si="6"/>
        <v>1.37647902767665</v>
      </c>
      <c r="I21" s="85">
        <f t="shared" si="7"/>
        <v>0.0147945679223918</v>
      </c>
      <c r="J21" s="62">
        <v>2</v>
      </c>
      <c r="K21" s="64">
        <f t="shared" si="8"/>
        <v>0.021505376344086</v>
      </c>
      <c r="L21" s="64">
        <f t="shared" si="2"/>
        <v>0.024294372997736</v>
      </c>
      <c r="M21" s="64">
        <f t="shared" si="3"/>
        <v>113.21177816945</v>
      </c>
      <c r="N21" s="63"/>
      <c r="O21" s="63">
        <v>530</v>
      </c>
      <c r="P21" s="92">
        <f t="shared" si="9"/>
        <v>643.21177816945</v>
      </c>
      <c r="Q21" s="92">
        <f t="shared" si="10"/>
        <v>643</v>
      </c>
      <c r="R21" s="92">
        <f t="shared" si="11"/>
        <v>643</v>
      </c>
    </row>
    <row r="22" s="50" customFormat="1" ht="20" customHeight="1" spans="1:18">
      <c r="A22" s="69"/>
      <c r="B22" s="62" t="s">
        <v>43</v>
      </c>
      <c r="C22" s="71">
        <v>76894</v>
      </c>
      <c r="D22" s="64">
        <f t="shared" si="4"/>
        <v>0.00760813447244602</v>
      </c>
      <c r="E22" s="82">
        <v>841</v>
      </c>
      <c r="F22" s="64">
        <f t="shared" si="5"/>
        <v>0.0197998822836963</v>
      </c>
      <c r="G22" s="85">
        <v>0.675503256916598</v>
      </c>
      <c r="H22" s="84">
        <f t="shared" si="6"/>
        <v>1.48037776244722</v>
      </c>
      <c r="I22" s="85">
        <f t="shared" si="7"/>
        <v>0.0159112844561761</v>
      </c>
      <c r="J22" s="62">
        <v>2</v>
      </c>
      <c r="K22" s="64">
        <f t="shared" si="8"/>
        <v>0.021505376344086</v>
      </c>
      <c r="L22" s="64">
        <f t="shared" si="2"/>
        <v>0.0151463279981041</v>
      </c>
      <c r="M22" s="64">
        <f t="shared" si="3"/>
        <v>70.5818884711651</v>
      </c>
      <c r="N22" s="63">
        <v>200</v>
      </c>
      <c r="O22" s="63"/>
      <c r="P22" s="92">
        <f t="shared" si="9"/>
        <v>270.581888471165</v>
      </c>
      <c r="Q22" s="92">
        <f t="shared" si="10"/>
        <v>271</v>
      </c>
      <c r="R22" s="92">
        <f t="shared" si="11"/>
        <v>271</v>
      </c>
    </row>
    <row r="23" s="48" customFormat="1" ht="20" customHeight="1" spans="1:18">
      <c r="A23" s="69" t="s">
        <v>44</v>
      </c>
      <c r="B23" s="68" t="s">
        <v>45</v>
      </c>
      <c r="C23" s="66">
        <v>83187</v>
      </c>
      <c r="D23" s="67">
        <f t="shared" si="4"/>
        <v>0.00823078370691298</v>
      </c>
      <c r="E23" s="60">
        <v>421</v>
      </c>
      <c r="F23" s="67">
        <f t="shared" si="5"/>
        <v>0.00991171277221895</v>
      </c>
      <c r="G23" s="83">
        <v>0.769035077222179</v>
      </c>
      <c r="H23" s="83">
        <f t="shared" si="6"/>
        <v>1.30033080365084</v>
      </c>
      <c r="I23" s="88">
        <f t="shared" si="7"/>
        <v>0.0139761173322503</v>
      </c>
      <c r="J23" s="68">
        <v>2</v>
      </c>
      <c r="K23" s="67">
        <f t="shared" si="8"/>
        <v>0.021505376344086</v>
      </c>
      <c r="L23" s="67">
        <f t="shared" si="2"/>
        <v>0.0117861217778233</v>
      </c>
      <c r="M23" s="67">
        <f t="shared" si="3"/>
        <v>54.9233274846566</v>
      </c>
      <c r="N23" s="61"/>
      <c r="O23" s="61"/>
      <c r="P23" s="93">
        <f t="shared" si="9"/>
        <v>54.9233274846566</v>
      </c>
      <c r="Q23" s="93">
        <f t="shared" si="10"/>
        <v>55</v>
      </c>
      <c r="R23" s="93">
        <f t="shared" si="11"/>
        <v>55</v>
      </c>
    </row>
    <row r="24" s="48" customFormat="1" ht="20" customHeight="1" spans="1:18">
      <c r="A24" s="69"/>
      <c r="B24" s="68" t="s">
        <v>46</v>
      </c>
      <c r="C24" s="66">
        <v>140641</v>
      </c>
      <c r="D24" s="67">
        <f t="shared" si="4"/>
        <v>0.0139154633695643</v>
      </c>
      <c r="E24" s="68">
        <v>588</v>
      </c>
      <c r="F24" s="67">
        <f t="shared" si="5"/>
        <v>0.0138434373160683</v>
      </c>
      <c r="G24" s="83">
        <v>0.978298357044076</v>
      </c>
      <c r="H24" s="83">
        <f t="shared" si="6"/>
        <v>1.0221830516219</v>
      </c>
      <c r="I24" s="88">
        <f t="shared" si="7"/>
        <v>0.0109865506718715</v>
      </c>
      <c r="J24" s="68">
        <v>2</v>
      </c>
      <c r="K24" s="67">
        <f t="shared" si="8"/>
        <v>0.021505376344086</v>
      </c>
      <c r="L24" s="67">
        <f t="shared" si="2"/>
        <v>0.0137741730416598</v>
      </c>
      <c r="M24" s="67">
        <f t="shared" si="3"/>
        <v>64.1876463741347</v>
      </c>
      <c r="N24" s="61">
        <v>200</v>
      </c>
      <c r="O24" s="61">
        <v>3169</v>
      </c>
      <c r="P24" s="93">
        <f t="shared" si="9"/>
        <v>3433.18764637413</v>
      </c>
      <c r="Q24" s="93">
        <f t="shared" si="10"/>
        <v>3433</v>
      </c>
      <c r="R24" s="93">
        <v>3432</v>
      </c>
    </row>
    <row r="25" s="49" customFormat="1" ht="20" customHeight="1" spans="1:18">
      <c r="A25" s="69"/>
      <c r="B25" s="70" t="s">
        <v>47</v>
      </c>
      <c r="C25" s="71">
        <v>53737</v>
      </c>
      <c r="D25" s="64">
        <f t="shared" si="4"/>
        <v>0.00531690797911191</v>
      </c>
      <c r="E25" s="62">
        <v>337</v>
      </c>
      <c r="F25" s="64">
        <f t="shared" si="5"/>
        <v>0.00793407886992348</v>
      </c>
      <c r="G25" s="84">
        <v>0.990868953983105</v>
      </c>
      <c r="H25" s="84">
        <f t="shared" si="6"/>
        <v>1.00921519034398</v>
      </c>
      <c r="I25" s="85">
        <f t="shared" si="7"/>
        <v>0.0108471704847225</v>
      </c>
      <c r="J25" s="70">
        <v>2</v>
      </c>
      <c r="K25" s="64">
        <f t="shared" si="8"/>
        <v>0.021505376344086</v>
      </c>
      <c r="L25" s="64">
        <f t="shared" si="2"/>
        <v>0.00937998483453597</v>
      </c>
      <c r="M25" s="64">
        <f t="shared" si="3"/>
        <v>43.7107293289376</v>
      </c>
      <c r="N25" s="63"/>
      <c r="O25" s="63"/>
      <c r="P25" s="92">
        <f t="shared" si="9"/>
        <v>43.7107293289376</v>
      </c>
      <c r="Q25" s="92">
        <f t="shared" si="10"/>
        <v>44</v>
      </c>
      <c r="R25" s="92">
        <f t="shared" si="11"/>
        <v>44</v>
      </c>
    </row>
    <row r="26" s="49" customFormat="1" ht="20" customHeight="1" spans="1:18">
      <c r="A26" s="69"/>
      <c r="B26" s="70" t="s">
        <v>48</v>
      </c>
      <c r="C26" s="71">
        <v>58001</v>
      </c>
      <c r="D26" s="64">
        <f t="shared" si="4"/>
        <v>0.00573880156496399</v>
      </c>
      <c r="E26" s="70">
        <v>338</v>
      </c>
      <c r="F26" s="64">
        <f t="shared" si="5"/>
        <v>0.0079576221306651</v>
      </c>
      <c r="G26" s="84">
        <v>1.07902795892679</v>
      </c>
      <c r="H26" s="84">
        <f t="shared" si="6"/>
        <v>0.926760045211996</v>
      </c>
      <c r="I26" s="85">
        <f t="shared" si="7"/>
        <v>0.00996093232149753</v>
      </c>
      <c r="J26" s="70">
        <v>2</v>
      </c>
      <c r="K26" s="64">
        <f t="shared" si="8"/>
        <v>0.021505376344086</v>
      </c>
      <c r="L26" s="64">
        <f t="shared" si="2"/>
        <v>0.00924774443954659</v>
      </c>
      <c r="M26" s="64">
        <f t="shared" si="3"/>
        <v>43.0944890882871</v>
      </c>
      <c r="N26" s="63">
        <v>200</v>
      </c>
      <c r="O26" s="63"/>
      <c r="P26" s="92">
        <f t="shared" si="9"/>
        <v>243.094489088287</v>
      </c>
      <c r="Q26" s="92">
        <f t="shared" si="10"/>
        <v>243</v>
      </c>
      <c r="R26" s="92">
        <f t="shared" si="11"/>
        <v>243</v>
      </c>
    </row>
    <row r="27" s="50" customFormat="1" ht="20" customHeight="1" spans="1:18">
      <c r="A27" s="69"/>
      <c r="B27" s="62" t="s">
        <v>49</v>
      </c>
      <c r="C27" s="71">
        <v>238694</v>
      </c>
      <c r="D27" s="64">
        <f t="shared" si="4"/>
        <v>0.0236171359243378</v>
      </c>
      <c r="E27" s="82">
        <v>1254</v>
      </c>
      <c r="F27" s="64">
        <f t="shared" si="5"/>
        <v>0.0295232489699823</v>
      </c>
      <c r="G27" s="85">
        <v>0.748194083280444</v>
      </c>
      <c r="H27" s="84">
        <f t="shared" si="6"/>
        <v>1.33655160117749</v>
      </c>
      <c r="I27" s="85">
        <f t="shared" si="7"/>
        <v>0.0143654229725373</v>
      </c>
      <c r="J27" s="62">
        <v>2</v>
      </c>
      <c r="K27" s="64">
        <f t="shared" si="8"/>
        <v>0.021505376344086</v>
      </c>
      <c r="L27" s="64">
        <f t="shared" si="2"/>
        <v>0.0224022799944658</v>
      </c>
      <c r="M27" s="64">
        <f t="shared" si="3"/>
        <v>104.394624774211</v>
      </c>
      <c r="N27" s="63"/>
      <c r="O27" s="63"/>
      <c r="P27" s="92">
        <f t="shared" si="9"/>
        <v>104.394624774211</v>
      </c>
      <c r="Q27" s="92">
        <f t="shared" si="10"/>
        <v>104</v>
      </c>
      <c r="R27" s="92">
        <f t="shared" si="11"/>
        <v>104</v>
      </c>
    </row>
    <row r="28" s="50" customFormat="1" ht="20" customHeight="1" spans="1:18">
      <c r="A28" s="69"/>
      <c r="B28" s="62" t="s">
        <v>50</v>
      </c>
      <c r="C28" s="71">
        <v>220438</v>
      </c>
      <c r="D28" s="64">
        <f t="shared" si="4"/>
        <v>0.0218108298025471</v>
      </c>
      <c r="E28" s="82">
        <v>551</v>
      </c>
      <c r="F28" s="64">
        <f t="shared" si="5"/>
        <v>0.0129723366686286</v>
      </c>
      <c r="G28" s="85">
        <v>0.746484915140349</v>
      </c>
      <c r="H28" s="84">
        <f t="shared" si="6"/>
        <v>1.33961179886935</v>
      </c>
      <c r="I28" s="85">
        <f t="shared" si="7"/>
        <v>0.014398314358238</v>
      </c>
      <c r="J28" s="62">
        <v>2</v>
      </c>
      <c r="K28" s="64">
        <f t="shared" si="8"/>
        <v>0.021505376344086</v>
      </c>
      <c r="L28" s="64">
        <f t="shared" si="2"/>
        <v>0.0169049818832327</v>
      </c>
      <c r="M28" s="64">
        <f t="shared" si="3"/>
        <v>78.7772155758644</v>
      </c>
      <c r="N28" s="63"/>
      <c r="O28" s="63"/>
      <c r="P28" s="92">
        <f t="shared" si="9"/>
        <v>78.7772155758644</v>
      </c>
      <c r="Q28" s="92">
        <f t="shared" si="10"/>
        <v>79</v>
      </c>
      <c r="R28" s="92">
        <f t="shared" si="11"/>
        <v>79</v>
      </c>
    </row>
    <row r="29" s="50" customFormat="1" ht="20" customHeight="1" spans="1:18">
      <c r="A29" s="69"/>
      <c r="B29" s="62" t="s">
        <v>51</v>
      </c>
      <c r="C29" s="71">
        <v>146197</v>
      </c>
      <c r="D29" s="64">
        <f t="shared" si="4"/>
        <v>0.0144651915034748</v>
      </c>
      <c r="E29" s="82">
        <v>975</v>
      </c>
      <c r="F29" s="64">
        <f t="shared" si="5"/>
        <v>0.0229546792230724</v>
      </c>
      <c r="G29" s="85">
        <v>0.698906271366276</v>
      </c>
      <c r="H29" s="84">
        <f t="shared" si="6"/>
        <v>1.43080702086865</v>
      </c>
      <c r="I29" s="85">
        <f t="shared" si="7"/>
        <v>0.0153784919555266</v>
      </c>
      <c r="J29" s="62">
        <v>2</v>
      </c>
      <c r="K29" s="64">
        <f t="shared" si="8"/>
        <v>0.021505376344086</v>
      </c>
      <c r="L29" s="64">
        <f t="shared" si="2"/>
        <v>0.0179900464390307</v>
      </c>
      <c r="M29" s="64">
        <f t="shared" si="3"/>
        <v>83.8336164058831</v>
      </c>
      <c r="N29" s="63"/>
      <c r="O29" s="63">
        <v>981</v>
      </c>
      <c r="P29" s="92">
        <f t="shared" si="9"/>
        <v>1064.83361640588</v>
      </c>
      <c r="Q29" s="92">
        <f t="shared" si="10"/>
        <v>1065</v>
      </c>
      <c r="R29" s="92">
        <f t="shared" si="11"/>
        <v>1065</v>
      </c>
    </row>
    <row r="30" s="50" customFormat="1" ht="20" customHeight="1" spans="1:18">
      <c r="A30" s="69"/>
      <c r="B30" s="62" t="s">
        <v>52</v>
      </c>
      <c r="C30" s="71">
        <v>119328</v>
      </c>
      <c r="D30" s="64">
        <f t="shared" si="4"/>
        <v>0.0118066880423445</v>
      </c>
      <c r="E30" s="82">
        <v>511</v>
      </c>
      <c r="F30" s="64">
        <f t="shared" si="5"/>
        <v>0.0120306062389641</v>
      </c>
      <c r="G30" s="85">
        <v>0.740557670425444</v>
      </c>
      <c r="H30" s="84">
        <f t="shared" si="6"/>
        <v>1.35033372812884</v>
      </c>
      <c r="I30" s="85">
        <f t="shared" si="7"/>
        <v>0.0145135549884976</v>
      </c>
      <c r="J30" s="62">
        <v>2</v>
      </c>
      <c r="K30" s="64">
        <f t="shared" si="8"/>
        <v>0.021505376344086</v>
      </c>
      <c r="L30" s="64">
        <f t="shared" si="2"/>
        <v>0.0136557924153505</v>
      </c>
      <c r="M30" s="64">
        <f t="shared" si="3"/>
        <v>63.6359926555333</v>
      </c>
      <c r="N30" s="63"/>
      <c r="O30" s="63"/>
      <c r="P30" s="92">
        <f t="shared" si="9"/>
        <v>63.6359926555333</v>
      </c>
      <c r="Q30" s="92">
        <f t="shared" si="10"/>
        <v>64</v>
      </c>
      <c r="R30" s="92">
        <f t="shared" si="11"/>
        <v>64</v>
      </c>
    </row>
    <row r="31" s="48" customFormat="1" ht="20" customHeight="1" spans="1:18">
      <c r="A31" s="69" t="s">
        <v>53</v>
      </c>
      <c r="B31" s="72" t="s">
        <v>54</v>
      </c>
      <c r="C31" s="66">
        <v>157904</v>
      </c>
      <c r="D31" s="67">
        <f t="shared" si="4"/>
        <v>0.0156235189447436</v>
      </c>
      <c r="E31" s="68">
        <v>333</v>
      </c>
      <c r="F31" s="67">
        <f t="shared" si="5"/>
        <v>0.00783990582695703</v>
      </c>
      <c r="G31" s="83">
        <v>0.962348683414094</v>
      </c>
      <c r="H31" s="83">
        <f t="shared" si="6"/>
        <v>1.03912440182526</v>
      </c>
      <c r="I31" s="88">
        <f t="shared" si="7"/>
        <v>0.0111686384125789</v>
      </c>
      <c r="J31" s="72">
        <v>1</v>
      </c>
      <c r="K31" s="67">
        <f t="shared" si="8"/>
        <v>0.010752688172043</v>
      </c>
      <c r="L31" s="67">
        <f t="shared" si="2"/>
        <v>0.0114648877724882</v>
      </c>
      <c r="M31" s="67">
        <f t="shared" si="3"/>
        <v>53.426377019795</v>
      </c>
      <c r="N31" s="61"/>
      <c r="O31" s="61"/>
      <c r="P31" s="93">
        <f t="shared" si="9"/>
        <v>53.426377019795</v>
      </c>
      <c r="Q31" s="93">
        <f t="shared" si="10"/>
        <v>53</v>
      </c>
      <c r="R31" s="93">
        <f t="shared" si="11"/>
        <v>53</v>
      </c>
    </row>
    <row r="32" s="48" customFormat="1" ht="20" customHeight="1" spans="1:18">
      <c r="A32" s="69"/>
      <c r="B32" s="72" t="s">
        <v>55</v>
      </c>
      <c r="C32" s="66">
        <v>74002</v>
      </c>
      <c r="D32" s="67">
        <f t="shared" si="4"/>
        <v>0.00732199088654446</v>
      </c>
      <c r="E32" s="68">
        <v>86</v>
      </c>
      <c r="F32" s="67">
        <f t="shared" si="5"/>
        <v>0.00202472042377869</v>
      </c>
      <c r="G32" s="83">
        <v>1.51470244218672</v>
      </c>
      <c r="H32" s="83">
        <f t="shared" si="6"/>
        <v>0.660195674178974</v>
      </c>
      <c r="I32" s="88">
        <f t="shared" si="7"/>
        <v>0.00709586528186797</v>
      </c>
      <c r="J32" s="72">
        <v>1</v>
      </c>
      <c r="K32" s="67">
        <f t="shared" si="8"/>
        <v>0.010752688172043</v>
      </c>
      <c r="L32" s="67">
        <f t="shared" si="2"/>
        <v>0.00600804179486164</v>
      </c>
      <c r="M32" s="67">
        <f t="shared" si="3"/>
        <v>27.9974747640552</v>
      </c>
      <c r="N32" s="61"/>
      <c r="O32" s="61"/>
      <c r="P32" s="93">
        <f t="shared" si="9"/>
        <v>27.9974747640552</v>
      </c>
      <c r="Q32" s="93">
        <f t="shared" si="10"/>
        <v>28</v>
      </c>
      <c r="R32" s="93">
        <f t="shared" si="11"/>
        <v>28</v>
      </c>
    </row>
    <row r="33" s="49" customFormat="1" ht="20" customHeight="1" spans="1:18">
      <c r="A33" s="69"/>
      <c r="B33" s="62" t="s">
        <v>56</v>
      </c>
      <c r="C33" s="71">
        <v>145363</v>
      </c>
      <c r="D33" s="64">
        <f t="shared" si="4"/>
        <v>0.014382672917499</v>
      </c>
      <c r="E33" s="70">
        <v>527</v>
      </c>
      <c r="F33" s="64">
        <f t="shared" si="5"/>
        <v>0.0124072984108299</v>
      </c>
      <c r="G33" s="84">
        <v>1.23528280895228</v>
      </c>
      <c r="H33" s="84">
        <f t="shared" si="6"/>
        <v>0.809531220505013</v>
      </c>
      <c r="I33" s="85">
        <f t="shared" si="7"/>
        <v>0.00870094232185545</v>
      </c>
      <c r="J33" s="62">
        <v>2</v>
      </c>
      <c r="K33" s="64">
        <f t="shared" si="8"/>
        <v>0.021505376344086</v>
      </c>
      <c r="L33" s="64">
        <f t="shared" si="2"/>
        <v>0.0127978117294639</v>
      </c>
      <c r="M33" s="64">
        <f t="shared" si="3"/>
        <v>59.6378026593018</v>
      </c>
      <c r="N33" s="63"/>
      <c r="O33" s="63">
        <v>1350</v>
      </c>
      <c r="P33" s="92">
        <f t="shared" si="9"/>
        <v>1409.6378026593</v>
      </c>
      <c r="Q33" s="92">
        <f t="shared" si="10"/>
        <v>1410</v>
      </c>
      <c r="R33" s="92">
        <f t="shared" si="11"/>
        <v>1410</v>
      </c>
    </row>
    <row r="34" s="49" customFormat="1" ht="20" customHeight="1" spans="1:18">
      <c r="A34" s="69"/>
      <c r="B34" s="62" t="s">
        <v>57</v>
      </c>
      <c r="C34" s="71">
        <v>66175</v>
      </c>
      <c r="D34" s="64">
        <f t="shared" si="4"/>
        <v>0.00654756286204535</v>
      </c>
      <c r="E34" s="70">
        <v>262</v>
      </c>
      <c r="F34" s="64">
        <f t="shared" si="5"/>
        <v>0.00616833431430253</v>
      </c>
      <c r="G34" s="84">
        <v>1.25485937673528</v>
      </c>
      <c r="H34" s="84">
        <f t="shared" si="6"/>
        <v>0.796902042204651</v>
      </c>
      <c r="I34" s="85">
        <f t="shared" si="7"/>
        <v>0.00856520234150568</v>
      </c>
      <c r="J34" s="62">
        <v>1</v>
      </c>
      <c r="K34" s="64">
        <f t="shared" si="8"/>
        <v>0.010752688172043</v>
      </c>
      <c r="L34" s="64">
        <f t="shared" si="2"/>
        <v>0.00745959867256037</v>
      </c>
      <c r="M34" s="64">
        <f t="shared" si="3"/>
        <v>34.7617298141313</v>
      </c>
      <c r="N34" s="63"/>
      <c r="O34" s="63"/>
      <c r="P34" s="92">
        <f t="shared" si="9"/>
        <v>34.7617298141313</v>
      </c>
      <c r="Q34" s="92">
        <f t="shared" si="10"/>
        <v>35</v>
      </c>
      <c r="R34" s="92">
        <f t="shared" si="11"/>
        <v>35</v>
      </c>
    </row>
    <row r="35" s="48" customFormat="1" spans="1:18">
      <c r="A35" s="69" t="s">
        <v>58</v>
      </c>
      <c r="B35" s="73" t="s">
        <v>59</v>
      </c>
      <c r="C35" s="66">
        <v>88546</v>
      </c>
      <c r="D35" s="67">
        <f t="shared" si="4"/>
        <v>0.00876102004053899</v>
      </c>
      <c r="E35" s="68">
        <v>441</v>
      </c>
      <c r="F35" s="67">
        <f t="shared" si="5"/>
        <v>0.0103825779870512</v>
      </c>
      <c r="G35" s="83">
        <v>0.705233261146649</v>
      </c>
      <c r="H35" s="83">
        <f t="shared" si="6"/>
        <v>1.41797055682553</v>
      </c>
      <c r="I35" s="88">
        <f t="shared" si="7"/>
        <v>0.0152405240422124</v>
      </c>
      <c r="J35" s="73">
        <v>2</v>
      </c>
      <c r="K35" s="67">
        <f t="shared" si="8"/>
        <v>0.021505376344086</v>
      </c>
      <c r="L35" s="67">
        <f t="shared" si="2"/>
        <v>0.0124657742553494</v>
      </c>
      <c r="M35" s="67">
        <f t="shared" si="3"/>
        <v>58.0905080299282</v>
      </c>
      <c r="N35" s="61"/>
      <c r="O35" s="61">
        <v>60</v>
      </c>
      <c r="P35" s="93">
        <f t="shared" si="9"/>
        <v>118.090508029928</v>
      </c>
      <c r="Q35" s="93">
        <f t="shared" si="10"/>
        <v>118</v>
      </c>
      <c r="R35" s="93">
        <f t="shared" si="11"/>
        <v>118</v>
      </c>
    </row>
    <row r="36" s="50" customFormat="1" ht="20" customHeight="1" spans="1:18">
      <c r="A36" s="69"/>
      <c r="B36" s="62" t="s">
        <v>60</v>
      </c>
      <c r="C36" s="71">
        <v>53678</v>
      </c>
      <c r="D36" s="64">
        <f t="shared" si="4"/>
        <v>0.00531107033334145</v>
      </c>
      <c r="E36" s="82">
        <v>200</v>
      </c>
      <c r="F36" s="64">
        <f t="shared" si="5"/>
        <v>0.00470865214832254</v>
      </c>
      <c r="G36" s="85">
        <v>0.777609485780751</v>
      </c>
      <c r="H36" s="84">
        <f t="shared" si="6"/>
        <v>1.28599254289698</v>
      </c>
      <c r="I36" s="85">
        <f t="shared" si="7"/>
        <v>0.0138220079209577</v>
      </c>
      <c r="J36" s="62">
        <v>2</v>
      </c>
      <c r="K36" s="64">
        <f t="shared" si="8"/>
        <v>0.021505376344086</v>
      </c>
      <c r="L36" s="64">
        <f t="shared" si="2"/>
        <v>0.0093030567551951</v>
      </c>
      <c r="M36" s="64">
        <f t="shared" si="3"/>
        <v>43.3522444792092</v>
      </c>
      <c r="N36" s="63">
        <v>200</v>
      </c>
      <c r="O36" s="63"/>
      <c r="P36" s="92">
        <f t="shared" si="9"/>
        <v>243.352244479209</v>
      </c>
      <c r="Q36" s="92">
        <f t="shared" si="10"/>
        <v>243</v>
      </c>
      <c r="R36" s="92">
        <f t="shared" si="11"/>
        <v>243</v>
      </c>
    </row>
    <row r="37" s="50" customFormat="1" ht="20" customHeight="1" spans="1:18">
      <c r="A37" s="69"/>
      <c r="B37" s="62" t="s">
        <v>61</v>
      </c>
      <c r="C37" s="71">
        <v>255097</v>
      </c>
      <c r="D37" s="64">
        <f t="shared" si="4"/>
        <v>0.0252401003916763</v>
      </c>
      <c r="E37" s="82">
        <v>2686</v>
      </c>
      <c r="F37" s="64">
        <f t="shared" si="5"/>
        <v>0.0632371983519718</v>
      </c>
      <c r="G37" s="85">
        <v>0.690412810877272</v>
      </c>
      <c r="H37" s="84">
        <f t="shared" si="6"/>
        <v>1.44840881316984</v>
      </c>
      <c r="I37" s="85">
        <f t="shared" si="7"/>
        <v>0.0155676782101078</v>
      </c>
      <c r="J37" s="62">
        <v>2</v>
      </c>
      <c r="K37" s="64">
        <f t="shared" si="8"/>
        <v>0.021505376344086</v>
      </c>
      <c r="L37" s="64">
        <f t="shared" si="2"/>
        <v>0.0333640307205354</v>
      </c>
      <c r="M37" s="64">
        <f t="shared" si="3"/>
        <v>155.476383157695</v>
      </c>
      <c r="N37" s="63">
        <v>200</v>
      </c>
      <c r="O37" s="63"/>
      <c r="P37" s="92">
        <f t="shared" si="9"/>
        <v>355.476383157695</v>
      </c>
      <c r="Q37" s="92">
        <f t="shared" si="10"/>
        <v>355</v>
      </c>
      <c r="R37" s="92">
        <f t="shared" si="11"/>
        <v>355</v>
      </c>
    </row>
    <row r="38" s="50" customFormat="1" ht="20" customHeight="1" spans="1:18">
      <c r="A38" s="69"/>
      <c r="B38" s="62" t="s">
        <v>62</v>
      </c>
      <c r="C38" s="71">
        <v>141409</v>
      </c>
      <c r="D38" s="64">
        <f t="shared" si="4"/>
        <v>0.0139914517077291</v>
      </c>
      <c r="E38" s="82">
        <v>417</v>
      </c>
      <c r="F38" s="64">
        <f t="shared" si="5"/>
        <v>0.0098175397292525</v>
      </c>
      <c r="G38" s="85">
        <v>0.840931961532797</v>
      </c>
      <c r="H38" s="84">
        <f t="shared" si="6"/>
        <v>1.18915684709767</v>
      </c>
      <c r="I38" s="85">
        <f t="shared" si="7"/>
        <v>0.0127812058091862</v>
      </c>
      <c r="J38" s="62">
        <v>2</v>
      </c>
      <c r="K38" s="64">
        <f t="shared" si="8"/>
        <v>0.021505376344086</v>
      </c>
      <c r="L38" s="64">
        <f t="shared" si="2"/>
        <v>0.0131275968082589</v>
      </c>
      <c r="M38" s="64">
        <f t="shared" si="3"/>
        <v>61.1746011264865</v>
      </c>
      <c r="N38" s="63"/>
      <c r="O38" s="63"/>
      <c r="P38" s="92">
        <f t="shared" si="9"/>
        <v>61.1746011264865</v>
      </c>
      <c r="Q38" s="92">
        <f t="shared" si="10"/>
        <v>61</v>
      </c>
      <c r="R38" s="92">
        <f t="shared" si="11"/>
        <v>61</v>
      </c>
    </row>
    <row r="39" s="48" customFormat="1" ht="20" customHeight="1" spans="1:18">
      <c r="A39" s="69" t="s">
        <v>63</v>
      </c>
      <c r="B39" s="60" t="s">
        <v>64</v>
      </c>
      <c r="C39" s="66">
        <v>99528</v>
      </c>
      <c r="D39" s="67">
        <f t="shared" si="4"/>
        <v>0.00984761369903513</v>
      </c>
      <c r="E39" s="86">
        <v>1608</v>
      </c>
      <c r="F39" s="67">
        <f t="shared" si="5"/>
        <v>0.0378575632725132</v>
      </c>
      <c r="G39" s="83">
        <v>0.918771285627165</v>
      </c>
      <c r="H39" s="83">
        <f t="shared" si="6"/>
        <v>1.08841015783094</v>
      </c>
      <c r="I39" s="88">
        <f t="shared" si="7"/>
        <v>0.0116983678528183</v>
      </c>
      <c r="J39" s="60">
        <v>1</v>
      </c>
      <c r="K39" s="67">
        <f t="shared" si="8"/>
        <v>0.010752688172043</v>
      </c>
      <c r="L39" s="67">
        <f t="shared" si="2"/>
        <v>0.0188963322645143</v>
      </c>
      <c r="M39" s="67">
        <f t="shared" si="3"/>
        <v>88.0569083526366</v>
      </c>
      <c r="N39" s="61"/>
      <c r="O39" s="61"/>
      <c r="P39" s="93">
        <f t="shared" si="9"/>
        <v>88.0569083526366</v>
      </c>
      <c r="Q39" s="93">
        <f t="shared" si="10"/>
        <v>88</v>
      </c>
      <c r="R39" s="93">
        <f t="shared" si="11"/>
        <v>88</v>
      </c>
    </row>
    <row r="40" s="49" customFormat="1" ht="21" customHeight="1" spans="1:18">
      <c r="A40" s="69"/>
      <c r="B40" s="62" t="s">
        <v>65</v>
      </c>
      <c r="C40" s="71">
        <v>102247</v>
      </c>
      <c r="D40" s="64">
        <f t="shared" si="4"/>
        <v>0.0101166401202199</v>
      </c>
      <c r="E40" s="62">
        <v>1212</v>
      </c>
      <c r="F40" s="64">
        <f t="shared" si="5"/>
        <v>0.0285344320188346</v>
      </c>
      <c r="G40" s="84">
        <v>0.778815762770355</v>
      </c>
      <c r="H40" s="84">
        <f t="shared" ref="H40:H75" si="12">1/G40</f>
        <v>1.28400071981448</v>
      </c>
      <c r="I40" s="85">
        <f t="shared" ref="I40:I75" si="13">H40/$H$6</f>
        <v>0.0138005995585411</v>
      </c>
      <c r="J40" s="62">
        <v>1</v>
      </c>
      <c r="K40" s="64">
        <f t="shared" si="8"/>
        <v>0.010752688172043</v>
      </c>
      <c r="L40" s="64">
        <f t="shared" si="2"/>
        <v>0.016810770326483</v>
      </c>
      <c r="M40" s="64">
        <f t="shared" si="3"/>
        <v>78.3381897214108</v>
      </c>
      <c r="N40" s="63">
        <v>200</v>
      </c>
      <c r="O40" s="63"/>
      <c r="P40" s="92">
        <f t="shared" ref="P40:P75" si="14">M40+O40+N40</f>
        <v>278.338189721411</v>
      </c>
      <c r="Q40" s="92">
        <f t="shared" ref="Q40:Q75" si="15">ROUND(P40,0)</f>
        <v>278</v>
      </c>
      <c r="R40" s="92">
        <f t="shared" ref="R40:R75" si="16">Q40</f>
        <v>278</v>
      </c>
    </row>
    <row r="41" s="50" customFormat="1" ht="20" customHeight="1" spans="1:18">
      <c r="A41" s="69"/>
      <c r="B41" s="62" t="s">
        <v>66</v>
      </c>
      <c r="C41" s="71">
        <v>226202</v>
      </c>
      <c r="D41" s="64">
        <f t="shared" si="4"/>
        <v>0.0223811381113771</v>
      </c>
      <c r="E41" s="82">
        <v>1046</v>
      </c>
      <c r="F41" s="64">
        <f t="shared" si="5"/>
        <v>0.0246262507357269</v>
      </c>
      <c r="G41" s="85">
        <v>0.650662604818802</v>
      </c>
      <c r="H41" s="84">
        <f t="shared" si="12"/>
        <v>1.53689484011223</v>
      </c>
      <c r="I41" s="85">
        <f t="shared" si="13"/>
        <v>0.0165187370417062</v>
      </c>
      <c r="J41" s="62">
        <v>1</v>
      </c>
      <c r="K41" s="64">
        <f t="shared" si="8"/>
        <v>0.010752688172043</v>
      </c>
      <c r="L41" s="64">
        <f t="shared" si="2"/>
        <v>0.0201331065838474</v>
      </c>
      <c r="M41" s="64">
        <f t="shared" si="3"/>
        <v>93.8202766807289</v>
      </c>
      <c r="N41" s="63">
        <v>200</v>
      </c>
      <c r="O41" s="63"/>
      <c r="P41" s="92">
        <f t="shared" si="14"/>
        <v>293.820276680729</v>
      </c>
      <c r="Q41" s="92">
        <f t="shared" si="15"/>
        <v>294</v>
      </c>
      <c r="R41" s="92">
        <f t="shared" si="16"/>
        <v>294</v>
      </c>
    </row>
    <row r="42" s="48" customFormat="1" ht="20" customHeight="1" spans="1:18">
      <c r="A42" s="69" t="s">
        <v>67</v>
      </c>
      <c r="B42" s="74" t="s">
        <v>68</v>
      </c>
      <c r="C42" s="66">
        <v>91931</v>
      </c>
      <c r="D42" s="67">
        <f t="shared" si="4"/>
        <v>0.00909594259872597</v>
      </c>
      <c r="E42" s="81">
        <v>14</v>
      </c>
      <c r="F42" s="67">
        <f t="shared" si="5"/>
        <v>0.000329605650382578</v>
      </c>
      <c r="G42" s="83">
        <v>0.537681970284822</v>
      </c>
      <c r="H42" s="83">
        <f t="shared" si="12"/>
        <v>1.85983547015772</v>
      </c>
      <c r="I42" s="88">
        <f t="shared" si="13"/>
        <v>0.0199897431304603</v>
      </c>
      <c r="J42" s="74">
        <v>1</v>
      </c>
      <c r="K42" s="67">
        <f t="shared" si="8"/>
        <v>0.010752688172043</v>
      </c>
      <c r="L42" s="67">
        <f t="shared" si="2"/>
        <v>0.00989985623107495</v>
      </c>
      <c r="M42" s="67">
        <f t="shared" si="3"/>
        <v>46.1333300368093</v>
      </c>
      <c r="N42" s="61"/>
      <c r="O42" s="61"/>
      <c r="P42" s="93">
        <f t="shared" si="14"/>
        <v>46.1333300368093</v>
      </c>
      <c r="Q42" s="93">
        <f t="shared" si="15"/>
        <v>46</v>
      </c>
      <c r="R42" s="93">
        <f t="shared" si="16"/>
        <v>46</v>
      </c>
    </row>
    <row r="43" s="48" customFormat="1" ht="20" customHeight="1" spans="1:18">
      <c r="A43" s="69"/>
      <c r="B43" s="74" t="s">
        <v>69</v>
      </c>
      <c r="C43" s="66">
        <v>78999</v>
      </c>
      <c r="D43" s="67">
        <f t="shared" si="4"/>
        <v>0.00781640980035845</v>
      </c>
      <c r="E43" s="68">
        <v>148</v>
      </c>
      <c r="F43" s="67">
        <f t="shared" si="5"/>
        <v>0.00348440258975868</v>
      </c>
      <c r="G43" s="83">
        <v>0.583963678958969</v>
      </c>
      <c r="H43" s="83">
        <f t="shared" si="12"/>
        <v>1.71243526957481</v>
      </c>
      <c r="I43" s="88">
        <f t="shared" si="13"/>
        <v>0.0184054674274161</v>
      </c>
      <c r="J43" s="74">
        <v>1</v>
      </c>
      <c r="K43" s="67">
        <f t="shared" si="8"/>
        <v>0.010752688172043</v>
      </c>
      <c r="L43" s="67">
        <f t="shared" si="2"/>
        <v>0.00998715276246427</v>
      </c>
      <c r="M43" s="67">
        <f t="shared" si="3"/>
        <v>46.5401318730835</v>
      </c>
      <c r="N43" s="61"/>
      <c r="O43" s="61"/>
      <c r="P43" s="93">
        <f t="shared" si="14"/>
        <v>46.5401318730835</v>
      </c>
      <c r="Q43" s="93">
        <f t="shared" si="15"/>
        <v>47</v>
      </c>
      <c r="R43" s="93">
        <f t="shared" si="16"/>
        <v>47</v>
      </c>
    </row>
    <row r="44" s="48" customFormat="1" ht="20" customHeight="1" spans="1:18">
      <c r="A44" s="69"/>
      <c r="B44" s="74" t="s">
        <v>70</v>
      </c>
      <c r="C44" s="66">
        <v>107360</v>
      </c>
      <c r="D44" s="67">
        <f t="shared" si="4"/>
        <v>0.0106225364392775</v>
      </c>
      <c r="E44" s="68">
        <v>89</v>
      </c>
      <c r="F44" s="67">
        <f t="shared" si="5"/>
        <v>0.00209535020600353</v>
      </c>
      <c r="G44" s="83">
        <v>0.614527364882483</v>
      </c>
      <c r="H44" s="83">
        <f t="shared" si="12"/>
        <v>1.62726683488087</v>
      </c>
      <c r="I44" s="88">
        <f t="shared" si="13"/>
        <v>0.017490066490251</v>
      </c>
      <c r="J44" s="74">
        <v>1</v>
      </c>
      <c r="K44" s="67">
        <f t="shared" si="8"/>
        <v>0.010752688172043</v>
      </c>
      <c r="L44" s="67">
        <f t="shared" si="2"/>
        <v>0.0101376547578639</v>
      </c>
      <c r="M44" s="67">
        <f t="shared" si="3"/>
        <v>47.2414711716458</v>
      </c>
      <c r="N44" s="61"/>
      <c r="O44" s="61"/>
      <c r="P44" s="93">
        <f t="shared" si="14"/>
        <v>47.2414711716458</v>
      </c>
      <c r="Q44" s="93">
        <f t="shared" si="15"/>
        <v>47</v>
      </c>
      <c r="R44" s="93">
        <f t="shared" si="16"/>
        <v>47</v>
      </c>
    </row>
    <row r="45" s="49" customFormat="1" ht="20" customHeight="1" spans="1:18">
      <c r="A45" s="69"/>
      <c r="B45" s="75" t="s">
        <v>71</v>
      </c>
      <c r="C45" s="71">
        <v>196997</v>
      </c>
      <c r="D45" s="64">
        <f t="shared" si="4"/>
        <v>0.0194915034549958</v>
      </c>
      <c r="E45" s="70">
        <v>689</v>
      </c>
      <c r="F45" s="64">
        <f t="shared" si="5"/>
        <v>0.0162213066509712</v>
      </c>
      <c r="G45" s="84">
        <v>0.587980430933442</v>
      </c>
      <c r="H45" s="84">
        <f t="shared" si="12"/>
        <v>1.70073687386579</v>
      </c>
      <c r="I45" s="85">
        <f t="shared" si="13"/>
        <v>0.0182797316142143</v>
      </c>
      <c r="J45" s="75">
        <v>1</v>
      </c>
      <c r="K45" s="64">
        <f t="shared" si="8"/>
        <v>0.010752688172043</v>
      </c>
      <c r="L45" s="64">
        <f t="shared" si="2"/>
        <v>0.0172730313332587</v>
      </c>
      <c r="M45" s="64">
        <f t="shared" si="3"/>
        <v>80.4923260129855</v>
      </c>
      <c r="N45" s="63"/>
      <c r="O45" s="63"/>
      <c r="P45" s="92">
        <f t="shared" si="14"/>
        <v>80.4923260129855</v>
      </c>
      <c r="Q45" s="92">
        <f t="shared" si="15"/>
        <v>80</v>
      </c>
      <c r="R45" s="92">
        <f t="shared" si="16"/>
        <v>80</v>
      </c>
    </row>
    <row r="46" s="49" customFormat="1" ht="20" customHeight="1" spans="1:18">
      <c r="A46" s="69"/>
      <c r="B46" s="75" t="s">
        <v>72</v>
      </c>
      <c r="C46" s="71">
        <v>207093</v>
      </c>
      <c r="D46" s="64">
        <f t="shared" si="4"/>
        <v>0.0204904334837863</v>
      </c>
      <c r="E46" s="70">
        <v>552</v>
      </c>
      <c r="F46" s="64">
        <f t="shared" si="5"/>
        <v>0.0129958799293702</v>
      </c>
      <c r="G46" s="84">
        <v>0.539459220154441</v>
      </c>
      <c r="H46" s="84">
        <f t="shared" si="12"/>
        <v>1.85370823713739</v>
      </c>
      <c r="I46" s="85">
        <f t="shared" si="13"/>
        <v>0.0199238868672896</v>
      </c>
      <c r="J46" s="75">
        <v>1</v>
      </c>
      <c r="K46" s="64">
        <f t="shared" si="8"/>
        <v>0.010752688172043</v>
      </c>
      <c r="L46" s="64">
        <f t="shared" si="2"/>
        <v>0.0170983289013381</v>
      </c>
      <c r="M46" s="64">
        <f t="shared" si="3"/>
        <v>79.6782126802355</v>
      </c>
      <c r="N46" s="63">
        <v>200</v>
      </c>
      <c r="O46" s="63"/>
      <c r="P46" s="92">
        <f t="shared" si="14"/>
        <v>279.678212680236</v>
      </c>
      <c r="Q46" s="92">
        <f t="shared" si="15"/>
        <v>280</v>
      </c>
      <c r="R46" s="92">
        <f t="shared" si="16"/>
        <v>280</v>
      </c>
    </row>
    <row r="47" s="50" customFormat="1" ht="20" customHeight="1" spans="1:18">
      <c r="A47" s="69"/>
      <c r="B47" s="62" t="s">
        <v>73</v>
      </c>
      <c r="C47" s="71">
        <v>142085</v>
      </c>
      <c r="D47" s="64">
        <f t="shared" si="4"/>
        <v>0.0140583372762178</v>
      </c>
      <c r="E47" s="82">
        <v>774</v>
      </c>
      <c r="F47" s="64">
        <f t="shared" si="5"/>
        <v>0.0182224838140082</v>
      </c>
      <c r="G47" s="84">
        <v>0.640389834782384</v>
      </c>
      <c r="H47" s="84">
        <f t="shared" si="12"/>
        <v>1.56154883429687</v>
      </c>
      <c r="I47" s="85">
        <f t="shared" si="13"/>
        <v>0.0167837212399316</v>
      </c>
      <c r="J47" s="62">
        <v>1</v>
      </c>
      <c r="K47" s="64">
        <f t="shared" si="8"/>
        <v>0.010752688172043</v>
      </c>
      <c r="L47" s="64">
        <f t="shared" si="2"/>
        <v>0.0157946315162516</v>
      </c>
      <c r="M47" s="64">
        <f t="shared" si="3"/>
        <v>73.6029828657325</v>
      </c>
      <c r="N47" s="63"/>
      <c r="O47" s="63"/>
      <c r="P47" s="92">
        <f t="shared" si="14"/>
        <v>73.6029828657325</v>
      </c>
      <c r="Q47" s="92">
        <f t="shared" si="15"/>
        <v>74</v>
      </c>
      <c r="R47" s="92">
        <f t="shared" si="16"/>
        <v>74</v>
      </c>
    </row>
    <row r="48" s="50" customFormat="1" ht="20" customHeight="1" spans="1:18">
      <c r="A48" s="69"/>
      <c r="B48" s="62" t="s">
        <v>74</v>
      </c>
      <c r="C48" s="71">
        <v>323473</v>
      </c>
      <c r="D48" s="64">
        <f t="shared" si="4"/>
        <v>0.0320054371239047</v>
      </c>
      <c r="E48" s="82">
        <v>1590</v>
      </c>
      <c r="F48" s="64">
        <f t="shared" si="5"/>
        <v>0.0374337845791642</v>
      </c>
      <c r="G48" s="85">
        <v>0.714768205652149</v>
      </c>
      <c r="H48" s="84">
        <f t="shared" si="12"/>
        <v>1.39905495528807</v>
      </c>
      <c r="I48" s="85">
        <f t="shared" si="13"/>
        <v>0.0150372168024274</v>
      </c>
      <c r="J48" s="62">
        <v>1</v>
      </c>
      <c r="K48" s="64">
        <f t="shared" si="8"/>
        <v>0.010752688172043</v>
      </c>
      <c r="L48" s="64">
        <f t="shared" si="2"/>
        <v>0.0264182003688532</v>
      </c>
      <c r="M48" s="64">
        <f t="shared" si="3"/>
        <v>123.108813718856</v>
      </c>
      <c r="N48" s="63">
        <v>200</v>
      </c>
      <c r="O48" s="63"/>
      <c r="P48" s="92">
        <f t="shared" si="14"/>
        <v>323.108813718856</v>
      </c>
      <c r="Q48" s="92">
        <f t="shared" si="15"/>
        <v>323</v>
      </c>
      <c r="R48" s="92">
        <f t="shared" si="16"/>
        <v>323</v>
      </c>
    </row>
    <row r="49" s="50" customFormat="1" ht="20" customHeight="1" spans="1:18">
      <c r="A49" s="69"/>
      <c r="B49" s="62" t="s">
        <v>75</v>
      </c>
      <c r="C49" s="71">
        <v>303904</v>
      </c>
      <c r="D49" s="64">
        <f t="shared" si="4"/>
        <v>0.030069218647934</v>
      </c>
      <c r="E49" s="82">
        <v>770</v>
      </c>
      <c r="F49" s="64">
        <f t="shared" si="5"/>
        <v>0.0181283107710418</v>
      </c>
      <c r="G49" s="85">
        <v>0.59486933460723</v>
      </c>
      <c r="H49" s="84">
        <f t="shared" si="12"/>
        <v>1.68104143519226</v>
      </c>
      <c r="I49" s="85">
        <f t="shared" si="13"/>
        <v>0.018068042587823</v>
      </c>
      <c r="J49" s="62">
        <v>1</v>
      </c>
      <c r="K49" s="64">
        <f t="shared" si="8"/>
        <v>0.010752688172043</v>
      </c>
      <c r="L49" s="64">
        <f t="shared" si="2"/>
        <v>0.0209549404192439</v>
      </c>
      <c r="M49" s="64">
        <f t="shared" si="3"/>
        <v>97.6500223536766</v>
      </c>
      <c r="N49" s="63"/>
      <c r="O49" s="63"/>
      <c r="P49" s="92">
        <f t="shared" si="14"/>
        <v>97.6500223536766</v>
      </c>
      <c r="Q49" s="92">
        <f t="shared" si="15"/>
        <v>98</v>
      </c>
      <c r="R49" s="92">
        <f t="shared" si="16"/>
        <v>98</v>
      </c>
    </row>
    <row r="50" s="48" customFormat="1" ht="20" customHeight="1" spans="1:18">
      <c r="A50" s="69" t="s">
        <v>76</v>
      </c>
      <c r="B50" s="74" t="s">
        <v>77</v>
      </c>
      <c r="C50" s="66">
        <v>177932</v>
      </c>
      <c r="D50" s="67">
        <f t="shared" si="4"/>
        <v>0.0176051523259456</v>
      </c>
      <c r="E50" s="68">
        <v>1092</v>
      </c>
      <c r="F50" s="67">
        <f t="shared" si="5"/>
        <v>0.0257092407298411</v>
      </c>
      <c r="G50" s="83">
        <v>0.728842590033406</v>
      </c>
      <c r="H50" s="83">
        <f t="shared" si="12"/>
        <v>1.37203837107566</v>
      </c>
      <c r="I50" s="88">
        <f t="shared" si="13"/>
        <v>0.0147468391925076</v>
      </c>
      <c r="J50" s="74">
        <v>1</v>
      </c>
      <c r="K50" s="67">
        <f t="shared" si="8"/>
        <v>0.010752688172043</v>
      </c>
      <c r="L50" s="67">
        <f t="shared" si="2"/>
        <v>0.0184936384916926</v>
      </c>
      <c r="M50" s="67">
        <f t="shared" si="3"/>
        <v>86.1803553712875</v>
      </c>
      <c r="N50" s="61"/>
      <c r="O50" s="61"/>
      <c r="P50" s="93">
        <f t="shared" si="14"/>
        <v>86.1803553712875</v>
      </c>
      <c r="Q50" s="93">
        <f t="shared" si="15"/>
        <v>86</v>
      </c>
      <c r="R50" s="93">
        <f t="shared" si="16"/>
        <v>86</v>
      </c>
    </row>
    <row r="51" s="48" customFormat="1" ht="20" customHeight="1" spans="1:18">
      <c r="A51" s="69"/>
      <c r="B51" s="74" t="s">
        <v>78</v>
      </c>
      <c r="C51" s="66">
        <v>318763</v>
      </c>
      <c r="D51" s="67">
        <f t="shared" si="4"/>
        <v>0.0315394148937539</v>
      </c>
      <c r="E51" s="68">
        <v>1546</v>
      </c>
      <c r="F51" s="67">
        <f t="shared" si="5"/>
        <v>0.0363978811065333</v>
      </c>
      <c r="G51" s="83">
        <v>0.903911675830161</v>
      </c>
      <c r="H51" s="83">
        <f t="shared" si="12"/>
        <v>1.10630278017107</v>
      </c>
      <c r="I51" s="88">
        <f t="shared" si="13"/>
        <v>0.0118906799848582</v>
      </c>
      <c r="J51" s="74">
        <v>1</v>
      </c>
      <c r="K51" s="67">
        <f t="shared" si="8"/>
        <v>0.010752688172043</v>
      </c>
      <c r="L51" s="67">
        <f t="shared" si="2"/>
        <v>0.0250236616127479</v>
      </c>
      <c r="M51" s="67">
        <f t="shared" si="3"/>
        <v>116.610263115405</v>
      </c>
      <c r="N51" s="61"/>
      <c r="O51" s="61"/>
      <c r="P51" s="93">
        <f t="shared" si="14"/>
        <v>116.610263115405</v>
      </c>
      <c r="Q51" s="93">
        <f t="shared" si="15"/>
        <v>117</v>
      </c>
      <c r="R51" s="93">
        <f t="shared" si="16"/>
        <v>117</v>
      </c>
    </row>
    <row r="52" s="49" customFormat="1" ht="20" customHeight="1" spans="1:18">
      <c r="A52" s="69"/>
      <c r="B52" s="75" t="s">
        <v>79</v>
      </c>
      <c r="C52" s="71">
        <v>258009</v>
      </c>
      <c r="D52" s="64">
        <f t="shared" si="4"/>
        <v>0.0255282228405509</v>
      </c>
      <c r="E52" s="70">
        <v>1104</v>
      </c>
      <c r="F52" s="64">
        <f t="shared" si="5"/>
        <v>0.0259917598587404</v>
      </c>
      <c r="G52" s="84">
        <v>0.752038420475569</v>
      </c>
      <c r="H52" s="84">
        <f t="shared" si="12"/>
        <v>1.3297192972769</v>
      </c>
      <c r="I52" s="85">
        <f t="shared" si="13"/>
        <v>0.0142919885197841</v>
      </c>
      <c r="J52" s="75">
        <v>1</v>
      </c>
      <c r="K52" s="64">
        <f t="shared" si="8"/>
        <v>0.010752688172043</v>
      </c>
      <c r="L52" s="64">
        <f t="shared" si="2"/>
        <v>0.0208188601829269</v>
      </c>
      <c r="M52" s="64">
        <f t="shared" si="3"/>
        <v>97.0158884524394</v>
      </c>
      <c r="N52" s="63">
        <v>200</v>
      </c>
      <c r="O52" s="63"/>
      <c r="P52" s="92">
        <f t="shared" si="14"/>
        <v>297.015888452439</v>
      </c>
      <c r="Q52" s="92">
        <f t="shared" si="15"/>
        <v>297</v>
      </c>
      <c r="R52" s="92">
        <f t="shared" si="16"/>
        <v>297</v>
      </c>
    </row>
    <row r="53" s="50" customFormat="1" ht="20" customHeight="1" spans="1:18">
      <c r="A53" s="69"/>
      <c r="B53" s="62" t="s">
        <v>80</v>
      </c>
      <c r="C53" s="71">
        <v>333195</v>
      </c>
      <c r="D53" s="64">
        <f t="shared" si="4"/>
        <v>0.0329673624150994</v>
      </c>
      <c r="E53" s="82">
        <v>870</v>
      </c>
      <c r="F53" s="64">
        <f t="shared" si="5"/>
        <v>0.0204826368452031</v>
      </c>
      <c r="G53" s="85">
        <v>0.706590129639087</v>
      </c>
      <c r="H53" s="84">
        <f t="shared" si="12"/>
        <v>1.41524762100878</v>
      </c>
      <c r="I53" s="85">
        <f t="shared" si="13"/>
        <v>0.015211257589125</v>
      </c>
      <c r="J53" s="62">
        <v>1</v>
      </c>
      <c r="K53" s="64">
        <f t="shared" si="8"/>
        <v>0.010752688172043</v>
      </c>
      <c r="L53" s="64">
        <f t="shared" si="2"/>
        <v>0.0216736458720325</v>
      </c>
      <c r="M53" s="64">
        <f t="shared" si="3"/>
        <v>100.999189763671</v>
      </c>
      <c r="N53" s="63">
        <v>200</v>
      </c>
      <c r="O53" s="63"/>
      <c r="P53" s="92">
        <f t="shared" si="14"/>
        <v>300.999189763671</v>
      </c>
      <c r="Q53" s="92">
        <f t="shared" si="15"/>
        <v>301</v>
      </c>
      <c r="R53" s="92">
        <f t="shared" si="16"/>
        <v>301</v>
      </c>
    </row>
    <row r="54" s="50" customFormat="1" ht="20" customHeight="1" spans="1:18">
      <c r="A54" s="69"/>
      <c r="B54" s="62" t="s">
        <v>81</v>
      </c>
      <c r="C54" s="71">
        <v>287827</v>
      </c>
      <c r="D54" s="64">
        <f t="shared" si="4"/>
        <v>0.0284785096470559</v>
      </c>
      <c r="E54" s="82">
        <v>2432</v>
      </c>
      <c r="F54" s="64">
        <f t="shared" si="5"/>
        <v>0.0572572101236021</v>
      </c>
      <c r="G54" s="85">
        <v>0.662065718114067</v>
      </c>
      <c r="H54" s="84">
        <f t="shared" si="12"/>
        <v>1.51042407519386</v>
      </c>
      <c r="I54" s="85">
        <f t="shared" si="13"/>
        <v>0.0162342259654979</v>
      </c>
      <c r="J54" s="62">
        <v>1</v>
      </c>
      <c r="K54" s="64">
        <f t="shared" si="8"/>
        <v>0.010752688172043</v>
      </c>
      <c r="L54" s="64">
        <f t="shared" si="2"/>
        <v>0.0316662525380511</v>
      </c>
      <c r="M54" s="64">
        <f t="shared" si="3"/>
        <v>147.564736827318</v>
      </c>
      <c r="N54" s="63"/>
      <c r="O54" s="63"/>
      <c r="P54" s="92">
        <f t="shared" si="14"/>
        <v>147.564736827318</v>
      </c>
      <c r="Q54" s="92">
        <f t="shared" si="15"/>
        <v>148</v>
      </c>
      <c r="R54" s="92">
        <f t="shared" si="16"/>
        <v>148</v>
      </c>
    </row>
    <row r="55" s="50" customFormat="1" ht="20" customHeight="1" spans="1:18">
      <c r="A55" s="69" t="s">
        <v>82</v>
      </c>
      <c r="B55" s="62" t="s">
        <v>83</v>
      </c>
      <c r="C55" s="71">
        <v>91604</v>
      </c>
      <c r="D55" s="64">
        <f t="shared" si="4"/>
        <v>0.00906358818911677</v>
      </c>
      <c r="E55" s="82">
        <v>244</v>
      </c>
      <c r="F55" s="64">
        <f t="shared" si="5"/>
        <v>0.0057445556209535</v>
      </c>
      <c r="G55" s="85">
        <v>0.859984196677277</v>
      </c>
      <c r="H55" s="84">
        <f t="shared" si="12"/>
        <v>1.16281206545853</v>
      </c>
      <c r="I55" s="85">
        <f t="shared" si="13"/>
        <v>0.0124980488169445</v>
      </c>
      <c r="J55" s="62">
        <v>1</v>
      </c>
      <c r="K55" s="64">
        <f t="shared" si="8"/>
        <v>0.010752688172043</v>
      </c>
      <c r="L55" s="64">
        <f t="shared" si="2"/>
        <v>0.00926712660530872</v>
      </c>
      <c r="M55" s="64">
        <f t="shared" si="3"/>
        <v>43.1848099807386</v>
      </c>
      <c r="N55" s="63"/>
      <c r="O55" s="63"/>
      <c r="P55" s="92">
        <f t="shared" si="14"/>
        <v>43.1848099807386</v>
      </c>
      <c r="Q55" s="92">
        <f t="shared" si="15"/>
        <v>43</v>
      </c>
      <c r="R55" s="92">
        <f t="shared" si="16"/>
        <v>43</v>
      </c>
    </row>
    <row r="56" s="50" customFormat="1" ht="20" customHeight="1" spans="1:18">
      <c r="A56" s="69"/>
      <c r="B56" s="62" t="s">
        <v>84</v>
      </c>
      <c r="C56" s="71">
        <v>148710</v>
      </c>
      <c r="D56" s="64">
        <f t="shared" si="4"/>
        <v>0.0147138356360372</v>
      </c>
      <c r="E56" s="82">
        <v>305</v>
      </c>
      <c r="F56" s="64">
        <f t="shared" si="5"/>
        <v>0.00718069452619188</v>
      </c>
      <c r="G56" s="85">
        <v>0.605133815153656</v>
      </c>
      <c r="H56" s="84">
        <f t="shared" si="12"/>
        <v>1.65252705262567</v>
      </c>
      <c r="I56" s="85">
        <f t="shared" si="13"/>
        <v>0.0177615664547588</v>
      </c>
      <c r="J56" s="62">
        <v>1</v>
      </c>
      <c r="K56" s="64">
        <f t="shared" si="8"/>
        <v>0.010752688172043</v>
      </c>
      <c r="L56" s="64">
        <f t="shared" si="2"/>
        <v>0.0129720978023007</v>
      </c>
      <c r="M56" s="64">
        <f t="shared" si="3"/>
        <v>60.4499757587213</v>
      </c>
      <c r="N56" s="63"/>
      <c r="O56" s="63"/>
      <c r="P56" s="92">
        <f t="shared" si="14"/>
        <v>60.4499757587213</v>
      </c>
      <c r="Q56" s="92">
        <f t="shared" si="15"/>
        <v>60</v>
      </c>
      <c r="R56" s="92">
        <f t="shared" si="16"/>
        <v>60</v>
      </c>
    </row>
    <row r="57" s="50" customFormat="1" ht="20" customHeight="1" spans="1:18">
      <c r="A57" s="69"/>
      <c r="B57" s="62" t="s">
        <v>85</v>
      </c>
      <c r="C57" s="71">
        <v>80216</v>
      </c>
      <c r="D57" s="64">
        <f t="shared" si="4"/>
        <v>0.00793682361226792</v>
      </c>
      <c r="E57" s="82">
        <v>243</v>
      </c>
      <c r="F57" s="64">
        <f t="shared" si="5"/>
        <v>0.00572101236021189</v>
      </c>
      <c r="G57" s="85">
        <v>0.769018916244606</v>
      </c>
      <c r="H57" s="84">
        <f t="shared" si="12"/>
        <v>1.30035813017885</v>
      </c>
      <c r="I57" s="85">
        <f t="shared" si="13"/>
        <v>0.0139764110411748</v>
      </c>
      <c r="J57" s="62">
        <v>1</v>
      </c>
      <c r="K57" s="64">
        <f t="shared" si="8"/>
        <v>0.010752688172043</v>
      </c>
      <c r="L57" s="64">
        <f t="shared" si="2"/>
        <v>0.00936554292130068</v>
      </c>
      <c r="M57" s="64">
        <f t="shared" si="3"/>
        <v>43.6434300132612</v>
      </c>
      <c r="N57" s="63"/>
      <c r="O57" s="63"/>
      <c r="P57" s="92">
        <f t="shared" si="14"/>
        <v>43.6434300132612</v>
      </c>
      <c r="Q57" s="92">
        <f t="shared" si="15"/>
        <v>44</v>
      </c>
      <c r="R57" s="92">
        <f t="shared" si="16"/>
        <v>44</v>
      </c>
    </row>
    <row r="58" s="50" customFormat="1" ht="20" customHeight="1" spans="1:18">
      <c r="A58" s="69"/>
      <c r="B58" s="62" t="s">
        <v>86</v>
      </c>
      <c r="C58" s="71">
        <v>116580</v>
      </c>
      <c r="D58" s="64">
        <f t="shared" si="4"/>
        <v>0.0115347922698488</v>
      </c>
      <c r="E58" s="82">
        <v>423</v>
      </c>
      <c r="F58" s="64">
        <f t="shared" si="5"/>
        <v>0.00995879929370218</v>
      </c>
      <c r="G58" s="85">
        <v>0.642700121143979</v>
      </c>
      <c r="H58" s="84">
        <f t="shared" si="12"/>
        <v>1.55593560215928</v>
      </c>
      <c r="I58" s="85">
        <f t="shared" si="13"/>
        <v>0.0167233895222272</v>
      </c>
      <c r="J58" s="62">
        <v>1</v>
      </c>
      <c r="K58" s="64">
        <f t="shared" si="8"/>
        <v>0.010752688172043</v>
      </c>
      <c r="L58" s="64">
        <f t="shared" si="2"/>
        <v>0.0125403631429378</v>
      </c>
      <c r="M58" s="64">
        <f t="shared" si="3"/>
        <v>58.4380922460901</v>
      </c>
      <c r="N58" s="63"/>
      <c r="O58" s="63"/>
      <c r="P58" s="92">
        <f t="shared" si="14"/>
        <v>58.4380922460901</v>
      </c>
      <c r="Q58" s="92">
        <f t="shared" si="15"/>
        <v>58</v>
      </c>
      <c r="R58" s="92">
        <f t="shared" si="16"/>
        <v>58</v>
      </c>
    </row>
    <row r="59" s="48" customFormat="1" ht="20" customHeight="1" spans="1:18">
      <c r="A59" s="76" t="s">
        <v>87</v>
      </c>
      <c r="B59" s="77" t="s">
        <v>88</v>
      </c>
      <c r="C59" s="66">
        <v>133563</v>
      </c>
      <c r="D59" s="67">
        <f t="shared" si="4"/>
        <v>0.0132151437634056</v>
      </c>
      <c r="E59" s="60">
        <v>583</v>
      </c>
      <c r="F59" s="67">
        <f t="shared" si="5"/>
        <v>0.0137257210123602</v>
      </c>
      <c r="G59" s="83">
        <v>0.812917750935739</v>
      </c>
      <c r="H59" s="83">
        <f t="shared" si="12"/>
        <v>1.2301367498113</v>
      </c>
      <c r="I59" s="88">
        <f t="shared" si="13"/>
        <v>0.0132216629043976</v>
      </c>
      <c r="J59" s="77">
        <v>1</v>
      </c>
      <c r="K59" s="67">
        <f t="shared" si="8"/>
        <v>0.010752688172043</v>
      </c>
      <c r="L59" s="67">
        <f t="shared" si="2"/>
        <v>0.0131240271212533</v>
      </c>
      <c r="M59" s="67">
        <f t="shared" si="3"/>
        <v>61.1579663850404</v>
      </c>
      <c r="N59" s="61"/>
      <c r="O59" s="61"/>
      <c r="P59" s="93">
        <f t="shared" si="14"/>
        <v>61.1579663850404</v>
      </c>
      <c r="Q59" s="93">
        <f t="shared" si="15"/>
        <v>61</v>
      </c>
      <c r="R59" s="93">
        <f t="shared" si="16"/>
        <v>61</v>
      </c>
    </row>
    <row r="60" s="49" customFormat="1" ht="20" customHeight="1" spans="1:18">
      <c r="A60" s="76"/>
      <c r="B60" s="78" t="s">
        <v>89</v>
      </c>
      <c r="C60" s="71">
        <v>65843</v>
      </c>
      <c r="D60" s="64">
        <f t="shared" si="4"/>
        <v>0.00651471373669289</v>
      </c>
      <c r="E60" s="62">
        <v>732</v>
      </c>
      <c r="F60" s="64">
        <f t="shared" si="5"/>
        <v>0.0172336668628605</v>
      </c>
      <c r="G60" s="84">
        <v>0.9001091739436</v>
      </c>
      <c r="H60" s="84">
        <f t="shared" si="12"/>
        <v>1.11097634481243</v>
      </c>
      <c r="I60" s="85">
        <f t="shared" si="13"/>
        <v>0.011940912039351</v>
      </c>
      <c r="J60" s="78">
        <v>1</v>
      </c>
      <c r="K60" s="64">
        <f t="shared" si="8"/>
        <v>0.010752688172043</v>
      </c>
      <c r="L60" s="64">
        <f t="shared" si="2"/>
        <v>0.0117820566088756</v>
      </c>
      <c r="M60" s="64">
        <f t="shared" si="3"/>
        <v>54.9043837973603</v>
      </c>
      <c r="N60" s="63"/>
      <c r="O60" s="63"/>
      <c r="P60" s="92">
        <f t="shared" si="14"/>
        <v>54.9043837973603</v>
      </c>
      <c r="Q60" s="92">
        <f t="shared" si="15"/>
        <v>55</v>
      </c>
      <c r="R60" s="92">
        <f t="shared" si="16"/>
        <v>55</v>
      </c>
    </row>
    <row r="61" s="49" customFormat="1" ht="20" customHeight="1" spans="1:18">
      <c r="A61" s="76"/>
      <c r="B61" s="78" t="s">
        <v>90</v>
      </c>
      <c r="C61" s="71">
        <v>112044</v>
      </c>
      <c r="D61" s="64">
        <f t="shared" si="4"/>
        <v>0.0110859861475634</v>
      </c>
      <c r="E61" s="62">
        <v>563</v>
      </c>
      <c r="F61" s="64">
        <f t="shared" si="5"/>
        <v>0.013254855797528</v>
      </c>
      <c r="G61" s="84">
        <v>0.707651645050427</v>
      </c>
      <c r="H61" s="84">
        <f t="shared" si="12"/>
        <v>1.41312467369272</v>
      </c>
      <c r="I61" s="85">
        <f t="shared" si="13"/>
        <v>0.0151884398871248</v>
      </c>
      <c r="J61" s="78">
        <v>1</v>
      </c>
      <c r="K61" s="64">
        <f t="shared" si="8"/>
        <v>0.010752688172043</v>
      </c>
      <c r="L61" s="64">
        <f t="shared" si="2"/>
        <v>0.0129340533668691</v>
      </c>
      <c r="M61" s="64">
        <f t="shared" si="3"/>
        <v>60.27268868961</v>
      </c>
      <c r="N61" s="63">
        <v>200</v>
      </c>
      <c r="O61" s="63"/>
      <c r="P61" s="92">
        <f t="shared" si="14"/>
        <v>260.27268868961</v>
      </c>
      <c r="Q61" s="92">
        <f t="shared" si="15"/>
        <v>260</v>
      </c>
      <c r="R61" s="92">
        <f t="shared" si="16"/>
        <v>260</v>
      </c>
    </row>
    <row r="62" s="49" customFormat="1" ht="20" customHeight="1" spans="1:18">
      <c r="A62" s="76"/>
      <c r="B62" s="78" t="s">
        <v>91</v>
      </c>
      <c r="C62" s="71">
        <v>101154</v>
      </c>
      <c r="D62" s="64">
        <f t="shared" si="4"/>
        <v>0.0100084952587433</v>
      </c>
      <c r="E62" s="62">
        <v>229</v>
      </c>
      <c r="F62" s="64">
        <f t="shared" si="5"/>
        <v>0.00539140670982931</v>
      </c>
      <c r="G62" s="84">
        <v>0.656465938760665</v>
      </c>
      <c r="H62" s="84">
        <f t="shared" si="12"/>
        <v>1.52330827992064</v>
      </c>
      <c r="I62" s="85">
        <f t="shared" si="13"/>
        <v>0.0163727070016224</v>
      </c>
      <c r="J62" s="78">
        <v>1</v>
      </c>
      <c r="K62" s="64">
        <f t="shared" si="8"/>
        <v>0.010752688172043</v>
      </c>
      <c r="L62" s="64">
        <f t="shared" si="2"/>
        <v>0.0106070515082628</v>
      </c>
      <c r="M62" s="64">
        <f t="shared" si="3"/>
        <v>49.4288600285046</v>
      </c>
      <c r="N62" s="63"/>
      <c r="O62" s="63"/>
      <c r="P62" s="92">
        <f t="shared" si="14"/>
        <v>49.4288600285046</v>
      </c>
      <c r="Q62" s="92">
        <f t="shared" si="15"/>
        <v>49</v>
      </c>
      <c r="R62" s="92">
        <f t="shared" si="16"/>
        <v>49</v>
      </c>
    </row>
    <row r="63" s="50" customFormat="1" ht="20" customHeight="1" spans="1:18">
      <c r="A63" s="76"/>
      <c r="B63" s="62" t="s">
        <v>92</v>
      </c>
      <c r="C63" s="71">
        <v>207639</v>
      </c>
      <c r="D63" s="64">
        <f t="shared" si="4"/>
        <v>0.0205444564429503</v>
      </c>
      <c r="E63" s="82">
        <v>502</v>
      </c>
      <c r="F63" s="64">
        <f t="shared" si="5"/>
        <v>0.0118187168922896</v>
      </c>
      <c r="G63" s="85">
        <v>0.910143556680017</v>
      </c>
      <c r="H63" s="84">
        <f t="shared" si="12"/>
        <v>1.09872776954853</v>
      </c>
      <c r="I63" s="85">
        <f t="shared" si="13"/>
        <v>0.0118092628278114</v>
      </c>
      <c r="J63" s="62">
        <v>1</v>
      </c>
      <c r="K63" s="64">
        <f t="shared" si="8"/>
        <v>0.010752688172043</v>
      </c>
      <c r="L63" s="64">
        <f t="shared" si="2"/>
        <v>0.0143269996661197</v>
      </c>
      <c r="M63" s="64">
        <f t="shared" si="3"/>
        <v>66.7638184441178</v>
      </c>
      <c r="N63" s="63"/>
      <c r="O63" s="63"/>
      <c r="P63" s="92">
        <f t="shared" si="14"/>
        <v>66.7638184441178</v>
      </c>
      <c r="Q63" s="92">
        <f t="shared" si="15"/>
        <v>67</v>
      </c>
      <c r="R63" s="92">
        <f t="shared" si="16"/>
        <v>67</v>
      </c>
    </row>
    <row r="64" s="48" customFormat="1" ht="20" customHeight="1" spans="1:18">
      <c r="A64" s="69" t="s">
        <v>93</v>
      </c>
      <c r="B64" s="79" t="s">
        <v>94</v>
      </c>
      <c r="C64" s="66">
        <v>241923</v>
      </c>
      <c r="D64" s="67">
        <f t="shared" si="4"/>
        <v>0.023936623351335</v>
      </c>
      <c r="E64" s="68">
        <v>572</v>
      </c>
      <c r="F64" s="67">
        <f t="shared" si="5"/>
        <v>0.0134667451442025</v>
      </c>
      <c r="G64" s="83">
        <v>0.743421216563402</v>
      </c>
      <c r="H64" s="83">
        <f t="shared" si="12"/>
        <v>1.34513244674759</v>
      </c>
      <c r="I64" s="88">
        <f t="shared" si="13"/>
        <v>0.0144576509687987</v>
      </c>
      <c r="J64" s="79">
        <v>1</v>
      </c>
      <c r="K64" s="67">
        <f t="shared" si="8"/>
        <v>0.010752688172043</v>
      </c>
      <c r="L64" s="67">
        <f t="shared" si="2"/>
        <v>0.0166335746565052</v>
      </c>
      <c r="M64" s="67">
        <f t="shared" si="3"/>
        <v>77.5124578993142</v>
      </c>
      <c r="N64" s="61">
        <v>200</v>
      </c>
      <c r="O64" s="61"/>
      <c r="P64" s="93">
        <f t="shared" si="14"/>
        <v>277.512457899314</v>
      </c>
      <c r="Q64" s="93">
        <f t="shared" si="15"/>
        <v>278</v>
      </c>
      <c r="R64" s="93">
        <f t="shared" si="16"/>
        <v>278</v>
      </c>
    </row>
    <row r="65" s="48" customFormat="1" ht="20" customHeight="1" spans="1:18">
      <c r="A65" s="69"/>
      <c r="B65" s="79" t="s">
        <v>95</v>
      </c>
      <c r="C65" s="66">
        <v>126797</v>
      </c>
      <c r="D65" s="67">
        <f t="shared" si="4"/>
        <v>0.0125456944196262</v>
      </c>
      <c r="E65" s="68">
        <v>287</v>
      </c>
      <c r="F65" s="67">
        <f t="shared" si="5"/>
        <v>0.00675691583284285</v>
      </c>
      <c r="G65" s="83">
        <v>0.554418469833816</v>
      </c>
      <c r="H65" s="83">
        <f t="shared" si="12"/>
        <v>1.80369171376946</v>
      </c>
      <c r="I65" s="88">
        <f t="shared" si="13"/>
        <v>0.0193863030484808</v>
      </c>
      <c r="J65" s="79">
        <v>1</v>
      </c>
      <c r="K65" s="67">
        <f t="shared" si="8"/>
        <v>0.010752688172043</v>
      </c>
      <c r="L65" s="67">
        <f t="shared" si="2"/>
        <v>0.0126819428074893</v>
      </c>
      <c r="M65" s="67">
        <f t="shared" si="3"/>
        <v>59.0978534829001</v>
      </c>
      <c r="N65" s="61"/>
      <c r="O65" s="61"/>
      <c r="P65" s="93">
        <f t="shared" si="14"/>
        <v>59.0978534829001</v>
      </c>
      <c r="Q65" s="93">
        <f t="shared" si="15"/>
        <v>59</v>
      </c>
      <c r="R65" s="93">
        <f t="shared" si="16"/>
        <v>59</v>
      </c>
    </row>
    <row r="66" s="50" customFormat="1" ht="20" customHeight="1" spans="1:18">
      <c r="A66" s="69"/>
      <c r="B66" s="62" t="s">
        <v>96</v>
      </c>
      <c r="C66" s="71">
        <v>212292</v>
      </c>
      <c r="D66" s="64">
        <f t="shared" si="4"/>
        <v>0.021004838913628</v>
      </c>
      <c r="E66" s="82">
        <v>377</v>
      </c>
      <c r="F66" s="64">
        <f t="shared" si="5"/>
        <v>0.00887580929958799</v>
      </c>
      <c r="G66" s="85">
        <v>0.689223442115303</v>
      </c>
      <c r="H66" s="84">
        <f t="shared" si="12"/>
        <v>1.45090828154494</v>
      </c>
      <c r="I66" s="85">
        <f t="shared" si="13"/>
        <v>0.0155945428073169</v>
      </c>
      <c r="J66" s="62">
        <v>2</v>
      </c>
      <c r="K66" s="64">
        <f t="shared" si="8"/>
        <v>0.021505376344086</v>
      </c>
      <c r="L66" s="64">
        <f t="shared" si="2"/>
        <v>0.0157930949405685</v>
      </c>
      <c r="M66" s="64">
        <f t="shared" si="3"/>
        <v>73.5958224230492</v>
      </c>
      <c r="N66" s="63">
        <v>200</v>
      </c>
      <c r="O66" s="63"/>
      <c r="P66" s="92">
        <f t="shared" si="14"/>
        <v>273.595822423049</v>
      </c>
      <c r="Q66" s="92">
        <f t="shared" si="15"/>
        <v>274</v>
      </c>
      <c r="R66" s="92">
        <f t="shared" si="16"/>
        <v>274</v>
      </c>
    </row>
    <row r="67" s="48" customFormat="1" ht="20" customHeight="1" spans="1:18">
      <c r="A67" s="69" t="s">
        <v>97</v>
      </c>
      <c r="B67" s="97" t="s">
        <v>98</v>
      </c>
      <c r="C67" s="66">
        <v>209473</v>
      </c>
      <c r="D67" s="67">
        <f t="shared" si="4"/>
        <v>0.020725918177578</v>
      </c>
      <c r="E67" s="68">
        <v>215</v>
      </c>
      <c r="F67" s="67">
        <f t="shared" si="5"/>
        <v>0.00506180105944673</v>
      </c>
      <c r="G67" s="83">
        <v>0.604796200896231</v>
      </c>
      <c r="H67" s="83">
        <f t="shared" si="12"/>
        <v>1.65344953972615</v>
      </c>
      <c r="I67" s="88">
        <f t="shared" si="13"/>
        <v>0.0177714814609384</v>
      </c>
      <c r="J67" s="97">
        <v>1</v>
      </c>
      <c r="K67" s="67">
        <f t="shared" si="8"/>
        <v>0.010752688172043</v>
      </c>
      <c r="L67" s="67">
        <f t="shared" si="2"/>
        <v>0.0141430290265933</v>
      </c>
      <c r="M67" s="67">
        <f t="shared" si="3"/>
        <v>65.9065152639248</v>
      </c>
      <c r="N67" s="61"/>
      <c r="O67" s="61"/>
      <c r="P67" s="93">
        <f t="shared" si="14"/>
        <v>65.9065152639248</v>
      </c>
      <c r="Q67" s="93">
        <f t="shared" si="15"/>
        <v>66</v>
      </c>
      <c r="R67" s="93">
        <f t="shared" si="16"/>
        <v>66</v>
      </c>
    </row>
    <row r="68" s="50" customFormat="1" ht="20" customHeight="1" spans="1:18">
      <c r="A68" s="69"/>
      <c r="B68" s="62" t="s">
        <v>99</v>
      </c>
      <c r="C68" s="71">
        <v>335044</v>
      </c>
      <c r="D68" s="64">
        <f t="shared" si="4"/>
        <v>0.0331503082969569</v>
      </c>
      <c r="E68" s="82">
        <v>151</v>
      </c>
      <c r="F68" s="64">
        <f t="shared" si="5"/>
        <v>0.00355503237198352</v>
      </c>
      <c r="G68" s="85">
        <v>0.751241747866089</v>
      </c>
      <c r="H68" s="84">
        <f t="shared" si="12"/>
        <v>1.3311294304936</v>
      </c>
      <c r="I68" s="85">
        <f t="shared" si="13"/>
        <v>0.0143071448071191</v>
      </c>
      <c r="J68" s="62">
        <v>2</v>
      </c>
      <c r="K68" s="64">
        <f t="shared" si="8"/>
        <v>0.021505376344086</v>
      </c>
      <c r="L68" s="64">
        <f t="shared" si="2"/>
        <v>0.0174542832772264</v>
      </c>
      <c r="M68" s="64">
        <f t="shared" si="3"/>
        <v>81.336960071875</v>
      </c>
      <c r="N68" s="63">
        <v>200</v>
      </c>
      <c r="O68" s="63"/>
      <c r="P68" s="92">
        <f t="shared" si="14"/>
        <v>281.336960071875</v>
      </c>
      <c r="Q68" s="92">
        <f t="shared" si="15"/>
        <v>281</v>
      </c>
      <c r="R68" s="92">
        <f t="shared" si="16"/>
        <v>281</v>
      </c>
    </row>
    <row r="69" s="50" customFormat="1" ht="20" customHeight="1" spans="1:18">
      <c r="A69" s="69"/>
      <c r="B69" s="62" t="s">
        <v>100</v>
      </c>
      <c r="C69" s="71">
        <v>184819</v>
      </c>
      <c r="D69" s="64">
        <f t="shared" si="4"/>
        <v>0.0182865737907119</v>
      </c>
      <c r="E69" s="82">
        <v>1200</v>
      </c>
      <c r="F69" s="64">
        <f t="shared" si="5"/>
        <v>0.0282519128899353</v>
      </c>
      <c r="G69" s="85">
        <v>0.657980092536292</v>
      </c>
      <c r="H69" s="84">
        <f t="shared" si="12"/>
        <v>1.51980281978644</v>
      </c>
      <c r="I69" s="85">
        <f t="shared" si="13"/>
        <v>0.0163350298797688</v>
      </c>
      <c r="J69" s="62">
        <v>2</v>
      </c>
      <c r="K69" s="64">
        <f t="shared" si="8"/>
        <v>0.021505376344086</v>
      </c>
      <c r="L69" s="64">
        <f t="shared" si="2"/>
        <v>0.0210125926025334</v>
      </c>
      <c r="M69" s="64">
        <f t="shared" si="3"/>
        <v>97.9186815278056</v>
      </c>
      <c r="N69" s="63"/>
      <c r="O69" s="63"/>
      <c r="P69" s="92">
        <f t="shared" si="14"/>
        <v>97.9186815278056</v>
      </c>
      <c r="Q69" s="92">
        <f t="shared" si="15"/>
        <v>98</v>
      </c>
      <c r="R69" s="92">
        <f t="shared" si="16"/>
        <v>98</v>
      </c>
    </row>
    <row r="70" s="50" customFormat="1" ht="20" customHeight="1" spans="1:18">
      <c r="A70" s="69"/>
      <c r="B70" s="62" t="s">
        <v>101</v>
      </c>
      <c r="C70" s="71">
        <v>189031</v>
      </c>
      <c r="D70" s="64">
        <f t="shared" si="4"/>
        <v>0.0187033223328341</v>
      </c>
      <c r="E70" s="82">
        <v>436</v>
      </c>
      <c r="F70" s="64">
        <f t="shared" si="5"/>
        <v>0.0102648616833431</v>
      </c>
      <c r="G70" s="85">
        <v>0.61249767955435</v>
      </c>
      <c r="H70" s="84">
        <f t="shared" si="12"/>
        <v>1.63265924652579</v>
      </c>
      <c r="I70" s="85">
        <f t="shared" si="13"/>
        <v>0.0175480248018142</v>
      </c>
      <c r="J70" s="62">
        <v>2</v>
      </c>
      <c r="K70" s="64">
        <f t="shared" si="8"/>
        <v>0.021505376344086</v>
      </c>
      <c r="L70" s="64">
        <f t="shared" si="2"/>
        <v>0.016105400279806</v>
      </c>
      <c r="M70" s="64">
        <f t="shared" si="3"/>
        <v>75.051165303896</v>
      </c>
      <c r="N70" s="63">
        <v>200</v>
      </c>
      <c r="O70" s="63">
        <v>54</v>
      </c>
      <c r="P70" s="92">
        <f t="shared" si="14"/>
        <v>329.051165303896</v>
      </c>
      <c r="Q70" s="92">
        <f t="shared" si="15"/>
        <v>329</v>
      </c>
      <c r="R70" s="92">
        <f t="shared" si="16"/>
        <v>329</v>
      </c>
    </row>
    <row r="71" s="48" customFormat="1" ht="20" customHeight="1" spans="1:18">
      <c r="A71" s="69" t="s">
        <v>102</v>
      </c>
      <c r="B71" s="60" t="s">
        <v>103</v>
      </c>
      <c r="C71" s="66">
        <v>64220</v>
      </c>
      <c r="D71" s="67">
        <f t="shared" si="4"/>
        <v>0.00635412900643071</v>
      </c>
      <c r="E71" s="81">
        <v>272</v>
      </c>
      <c r="F71" s="67">
        <f t="shared" si="5"/>
        <v>0.00640376692171866</v>
      </c>
      <c r="G71" s="83">
        <v>0.734317911962967</v>
      </c>
      <c r="H71" s="83">
        <f t="shared" si="12"/>
        <v>1.36180799039317</v>
      </c>
      <c r="I71" s="88">
        <f t="shared" si="13"/>
        <v>0.0146368817875376</v>
      </c>
      <c r="J71" s="60">
        <v>1</v>
      </c>
      <c r="K71" s="67">
        <f t="shared" si="8"/>
        <v>0.010752688172043</v>
      </c>
      <c r="L71" s="67">
        <f>D71*0.3+F71*0.3++I71*0.3+K71*0.1</f>
        <v>0.00929370213191039</v>
      </c>
      <c r="M71" s="67">
        <f>$M$6*L71</f>
        <v>43.3086519347024</v>
      </c>
      <c r="N71" s="61">
        <v>200</v>
      </c>
      <c r="O71" s="61"/>
      <c r="P71" s="93">
        <f t="shared" si="14"/>
        <v>243.308651934702</v>
      </c>
      <c r="Q71" s="93">
        <f t="shared" si="15"/>
        <v>243</v>
      </c>
      <c r="R71" s="93">
        <f t="shared" si="16"/>
        <v>243</v>
      </c>
    </row>
    <row r="72" s="48" customFormat="1" ht="20" customHeight="1" spans="1:18">
      <c r="A72" s="69"/>
      <c r="B72" s="60" t="s">
        <v>104</v>
      </c>
      <c r="C72" s="66">
        <v>59270</v>
      </c>
      <c r="D72" s="67">
        <f>C72/C$6</f>
        <v>0.00586436042060337</v>
      </c>
      <c r="E72" s="81">
        <v>212</v>
      </c>
      <c r="F72" s="67">
        <f>E72/E$6</f>
        <v>0.0049911712772219</v>
      </c>
      <c r="G72" s="83">
        <v>0.865112231560531</v>
      </c>
      <c r="H72" s="83">
        <f t="shared" si="12"/>
        <v>1.15591938654728</v>
      </c>
      <c r="I72" s="88">
        <f t="shared" si="13"/>
        <v>0.0124239654460617</v>
      </c>
      <c r="J72" s="60">
        <v>1</v>
      </c>
      <c r="K72" s="67">
        <f>J72/J$6</f>
        <v>0.010752688172043</v>
      </c>
      <c r="L72" s="67">
        <f>D72*0.3+F72*0.3++I72*0.3+K72*0.1</f>
        <v>0.00805911796037039</v>
      </c>
      <c r="M72" s="67">
        <f>$M$6*L72</f>
        <v>37.555489695326</v>
      </c>
      <c r="N72" s="61">
        <v>200</v>
      </c>
      <c r="O72" s="61"/>
      <c r="P72" s="93">
        <f t="shared" si="14"/>
        <v>237.555489695326</v>
      </c>
      <c r="Q72" s="93">
        <f t="shared" si="15"/>
        <v>238</v>
      </c>
      <c r="R72" s="93">
        <f t="shared" si="16"/>
        <v>238</v>
      </c>
    </row>
    <row r="73" s="49" customFormat="1" ht="20" customHeight="1" spans="1:18">
      <c r="A73" s="69"/>
      <c r="B73" s="62" t="s">
        <v>105</v>
      </c>
      <c r="C73" s="71">
        <v>103798</v>
      </c>
      <c r="D73" s="64">
        <f>C73/C$6</f>
        <v>0.0102701009437791</v>
      </c>
      <c r="E73" s="82">
        <v>428</v>
      </c>
      <c r="F73" s="64">
        <f>E73/E$6</f>
        <v>0.0100765155974102</v>
      </c>
      <c r="G73" s="84">
        <v>0.724019121893573</v>
      </c>
      <c r="H73" s="84">
        <f t="shared" si="12"/>
        <v>1.38117899066621</v>
      </c>
      <c r="I73" s="85">
        <f t="shared" si="13"/>
        <v>0.0148450837096168</v>
      </c>
      <c r="J73" s="62">
        <v>1</v>
      </c>
      <c r="K73" s="64">
        <f>J73/J$6</f>
        <v>0.010752688172043</v>
      </c>
      <c r="L73" s="64">
        <f>D73*0.3+F73*0.3++I73*0.3+K73*0.1</f>
        <v>0.0116327788924462</v>
      </c>
      <c r="M73" s="64">
        <f>$M$6*L73</f>
        <v>54.2087496387993</v>
      </c>
      <c r="N73" s="63">
        <v>200</v>
      </c>
      <c r="O73" s="63"/>
      <c r="P73" s="92">
        <f t="shared" si="14"/>
        <v>254.208749638799</v>
      </c>
      <c r="Q73" s="92">
        <f t="shared" si="15"/>
        <v>254</v>
      </c>
      <c r="R73" s="92">
        <f t="shared" si="16"/>
        <v>254</v>
      </c>
    </row>
    <row r="74" s="50" customFormat="1" ht="20" customHeight="1" spans="1:18">
      <c r="A74" s="69"/>
      <c r="B74" s="62" t="s">
        <v>106</v>
      </c>
      <c r="C74" s="71">
        <v>215795</v>
      </c>
      <c r="D74" s="64">
        <f>C74/C$6</f>
        <v>0.0213514367633559</v>
      </c>
      <c r="E74" s="82">
        <v>688</v>
      </c>
      <c r="F74" s="64">
        <f>E74/E$6</f>
        <v>0.0161977633902295</v>
      </c>
      <c r="G74" s="85">
        <v>0.604098296642611</v>
      </c>
      <c r="H74" s="84">
        <f t="shared" si="12"/>
        <v>1.65535974121709</v>
      </c>
      <c r="I74" s="85">
        <f t="shared" si="13"/>
        <v>0.0177920125443294</v>
      </c>
      <c r="J74" s="62">
        <v>1</v>
      </c>
      <c r="K74" s="64">
        <f>J74/J$6</f>
        <v>0.010752688172043</v>
      </c>
      <c r="L74" s="64">
        <f>D74*0.3+F74*0.3++I74*0.3+K74*0.1</f>
        <v>0.0176776326265788</v>
      </c>
      <c r="M74" s="64">
        <f>$M$6*L74</f>
        <v>82.3777680398572</v>
      </c>
      <c r="N74" s="63">
        <v>200</v>
      </c>
      <c r="O74" s="63"/>
      <c r="P74" s="92">
        <f t="shared" si="14"/>
        <v>282.377768039857</v>
      </c>
      <c r="Q74" s="92">
        <f t="shared" si="15"/>
        <v>282</v>
      </c>
      <c r="R74" s="92">
        <f t="shared" si="16"/>
        <v>282</v>
      </c>
    </row>
    <row r="75" s="50" customFormat="1" ht="20" customHeight="1" spans="1:18">
      <c r="A75" s="69"/>
      <c r="B75" s="62" t="s">
        <v>107</v>
      </c>
      <c r="C75" s="71">
        <v>93430</v>
      </c>
      <c r="D75" s="64">
        <f>C75/C$6</f>
        <v>0.0092442583785553</v>
      </c>
      <c r="E75" s="82">
        <v>925</v>
      </c>
      <c r="F75" s="64">
        <f>E75/E$6</f>
        <v>0.0217775161859918</v>
      </c>
      <c r="G75" s="85">
        <v>0.8591064066891</v>
      </c>
      <c r="H75" s="84">
        <f t="shared" si="12"/>
        <v>1.16400016600259</v>
      </c>
      <c r="I75" s="85">
        <f t="shared" si="13"/>
        <v>0.0125108186694771</v>
      </c>
      <c r="J75" s="62">
        <v>1</v>
      </c>
      <c r="K75" s="64">
        <f>J75/J$6</f>
        <v>0.010752688172043</v>
      </c>
      <c r="L75" s="64">
        <f>D75*0.3+F75*0.3++I75*0.3+K75*0.1</f>
        <v>0.0141350467874115</v>
      </c>
      <c r="M75" s="64">
        <f>$M$6*L75</f>
        <v>65.8693180293376</v>
      </c>
      <c r="N75" s="63">
        <v>200</v>
      </c>
      <c r="O75" s="63">
        <v>174</v>
      </c>
      <c r="P75" s="92">
        <f t="shared" si="14"/>
        <v>439.869318029338</v>
      </c>
      <c r="Q75" s="92">
        <f t="shared" si="15"/>
        <v>440</v>
      </c>
      <c r="R75" s="92">
        <f t="shared" si="16"/>
        <v>440</v>
      </c>
    </row>
  </sheetData>
  <autoFilter ref="A1:R75">
    <extLst/>
  </autoFilter>
  <mergeCells count="20">
    <mergeCell ref="A1:C1"/>
    <mergeCell ref="A2:R2"/>
    <mergeCell ref="A3:B3"/>
    <mergeCell ref="A4:B4"/>
    <mergeCell ref="A5:B5"/>
    <mergeCell ref="A6:B6"/>
    <mergeCell ref="A7:A9"/>
    <mergeCell ref="A10:A16"/>
    <mergeCell ref="A17:A22"/>
    <mergeCell ref="A23:A30"/>
    <mergeCell ref="A31:A34"/>
    <mergeCell ref="A35:A38"/>
    <mergeCell ref="A39:A41"/>
    <mergeCell ref="A42:A49"/>
    <mergeCell ref="A50:A54"/>
    <mergeCell ref="A55:A58"/>
    <mergeCell ref="A59:A63"/>
    <mergeCell ref="A64:A66"/>
    <mergeCell ref="A67:A70"/>
    <mergeCell ref="A71:A75"/>
  </mergeCells>
  <printOptions horizontalCentered="1"/>
  <pageMargins left="0.354166666666667" right="0.354166666666667" top="0.708333333333333" bottom="0.511805555555556" header="0.5" footer="0.393055555555556"/>
  <pageSetup paperSize="8" scale="91" fitToHeight="0" orientation="landscape" horizontalDpi="600"/>
  <headerFooter/>
  <rowBreaks count="2" manualBreakCount="2">
    <brk id="34" max="17" man="1"/>
    <brk id="66" max="17"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88"/>
  <sheetViews>
    <sheetView tabSelected="1" view="pageBreakPreview" zoomScale="85" zoomScaleNormal="100" workbookViewId="0">
      <selection activeCell="D8" sqref="D8"/>
    </sheetView>
  </sheetViews>
  <sheetFormatPr defaultColWidth="9" defaultRowHeight="15" outlineLevelCol="5"/>
  <cols>
    <col min="1" max="1" width="25.75" style="19" customWidth="1"/>
    <col min="2" max="2" width="27" style="4" customWidth="1"/>
    <col min="3" max="3" width="26.5" style="4" customWidth="1"/>
    <col min="4" max="16384" width="9" style="4"/>
  </cols>
  <sheetData>
    <row r="1" s="23" customFormat="1" ht="18.75" spans="1:1">
      <c r="A1" s="26" t="s">
        <v>108</v>
      </c>
    </row>
    <row r="2" s="4" customFormat="1" ht="59" customHeight="1" spans="1:3">
      <c r="A2" s="27" t="s">
        <v>109</v>
      </c>
      <c r="B2" s="27"/>
      <c r="C2" s="27"/>
    </row>
    <row r="3" s="4" customFormat="1" ht="16" customHeight="1" spans="3:3">
      <c r="C3" s="20" t="s">
        <v>110</v>
      </c>
    </row>
    <row r="4" s="24" customFormat="1" ht="31" customHeight="1" spans="1:3">
      <c r="A4" s="28" t="s">
        <v>111</v>
      </c>
      <c r="B4" s="29" t="s">
        <v>112</v>
      </c>
      <c r="C4" s="29" t="s">
        <v>113</v>
      </c>
    </row>
    <row r="5" s="4" customFormat="1" ht="19" customHeight="1" spans="1:3">
      <c r="A5" s="30" t="s">
        <v>114</v>
      </c>
      <c r="B5" s="28">
        <f>B6+B10+B12+B13+B14+B15+B16+B17+B18+B20+B21+B22+B23+B24+B25+B28+B29+B30+B31+B32+B33+B34+B37+B38+B39+B41+B42+B43+B44+B46+B47+B48+B52+B53+B54+B55+B56+B57+B60+B61+B62+B63+B64+B65+B66+B67+B68+B70+B71+B72+B73+B74+B77+B78+B80+B81+B82+B83+B86+B87+B88</f>
        <v>16884</v>
      </c>
      <c r="C5" s="31"/>
    </row>
    <row r="6" s="25" customFormat="1" ht="19" customHeight="1" spans="1:3">
      <c r="A6" s="30" t="s">
        <v>115</v>
      </c>
      <c r="B6" s="32">
        <f>SUM(B7:B9)</f>
        <v>205</v>
      </c>
      <c r="C6" s="33"/>
    </row>
    <row r="7" s="2" customFormat="1" ht="19" customHeight="1" spans="1:3">
      <c r="A7" s="34" t="s">
        <v>116</v>
      </c>
      <c r="B7" s="32">
        <f>VLOOKUP(A7,附件1、资金分配测算表!B:R,17,FALSE)</f>
        <v>51</v>
      </c>
      <c r="C7" s="33"/>
    </row>
    <row r="8" s="2" customFormat="1" ht="19" customHeight="1" spans="1:3">
      <c r="A8" s="34" t="s">
        <v>117</v>
      </c>
      <c r="B8" s="32">
        <f>VLOOKUP(A8,附件1、资金分配测算表!B:R,17,FALSE)</f>
        <v>85</v>
      </c>
      <c r="C8" s="33"/>
    </row>
    <row r="9" s="25" customFormat="1" ht="19" customHeight="1" spans="1:3">
      <c r="A9" s="34" t="s">
        <v>118</v>
      </c>
      <c r="B9" s="32">
        <f>VLOOKUP(A9,附件1、资金分配测算表!B:R,17,FALSE)</f>
        <v>69</v>
      </c>
      <c r="C9" s="33"/>
    </row>
    <row r="10" s="2" customFormat="1" ht="19" customHeight="1" spans="1:3">
      <c r="A10" s="35" t="s">
        <v>119</v>
      </c>
      <c r="B10" s="32">
        <f>SUM(B11:B11)</f>
        <v>43</v>
      </c>
      <c r="C10" s="33"/>
    </row>
    <row r="11" s="2" customFormat="1" ht="19" customHeight="1" spans="1:3">
      <c r="A11" s="34" t="s">
        <v>120</v>
      </c>
      <c r="B11" s="32">
        <f>VLOOKUP(A11,附件1、资金分配测算表!B:R,17,FALSE)</f>
        <v>43</v>
      </c>
      <c r="C11" s="33"/>
    </row>
    <row r="12" s="2" customFormat="1" ht="78" customHeight="1" spans="1:3">
      <c r="A12" s="36" t="s">
        <v>121</v>
      </c>
      <c r="B12" s="32">
        <f>VLOOKUP(A12,附件1、资金分配测算表!B:R,17,FALSE)</f>
        <v>1434</v>
      </c>
      <c r="C12" s="37" t="s">
        <v>122</v>
      </c>
    </row>
    <row r="13" s="25" customFormat="1" ht="19" customHeight="1" spans="1:3">
      <c r="A13" s="36" t="s">
        <v>123</v>
      </c>
      <c r="B13" s="32">
        <f>VLOOKUP(A13,附件1、资金分配测算表!B:R,17,FALSE)</f>
        <v>33</v>
      </c>
      <c r="C13" s="37"/>
    </row>
    <row r="14" s="25" customFormat="1" ht="19" customHeight="1" spans="1:3">
      <c r="A14" s="35" t="s">
        <v>124</v>
      </c>
      <c r="B14" s="32">
        <f>VLOOKUP(A14,附件1、资金分配测算表!B:R,17,FALSE)</f>
        <v>32</v>
      </c>
      <c r="C14" s="37"/>
    </row>
    <row r="15" s="25" customFormat="1" ht="19" customHeight="1" spans="1:3">
      <c r="A15" s="35" t="s">
        <v>125</v>
      </c>
      <c r="B15" s="32">
        <f>VLOOKUP(A15,附件1、资金分配测算表!B:R,17,FALSE)</f>
        <v>48</v>
      </c>
      <c r="C15" s="33"/>
    </row>
    <row r="16" s="25" customFormat="1" ht="19" customHeight="1" spans="1:3">
      <c r="A16" s="35" t="s">
        <v>126</v>
      </c>
      <c r="B16" s="32">
        <f>VLOOKUP(A16,附件1、资金分配测算表!B:R,17,FALSE)</f>
        <v>41</v>
      </c>
      <c r="C16" s="33"/>
    </row>
    <row r="17" s="4" customFormat="1" ht="19" customHeight="1" spans="1:6">
      <c r="A17" s="35" t="s">
        <v>127</v>
      </c>
      <c r="B17" s="32">
        <f>VLOOKUP(A17,附件1、资金分配测算表!B:R,17,FALSE)</f>
        <v>31</v>
      </c>
      <c r="C17" s="33"/>
      <c r="D17" s="2"/>
      <c r="F17" s="25"/>
    </row>
    <row r="18" s="4" customFormat="1" ht="19" customHeight="1" spans="1:6">
      <c r="A18" s="35" t="s">
        <v>128</v>
      </c>
      <c r="B18" s="32">
        <f>SUM(B19:B19)</f>
        <v>38</v>
      </c>
      <c r="C18" s="33"/>
      <c r="D18" s="2"/>
      <c r="F18" s="25"/>
    </row>
    <row r="19" s="25" customFormat="1" ht="19" customHeight="1" spans="1:3">
      <c r="A19" s="34" t="s">
        <v>129</v>
      </c>
      <c r="B19" s="32">
        <f>VLOOKUP(A19,附件1、资金分配测算表!B:R,17,FALSE)</f>
        <v>38</v>
      </c>
      <c r="C19" s="37"/>
    </row>
    <row r="20" s="25" customFormat="1" ht="73" customHeight="1" spans="1:3">
      <c r="A20" s="36" t="s">
        <v>130</v>
      </c>
      <c r="B20" s="32">
        <f>VLOOKUP(A20,附件1、资金分配测算表!B:R,17,FALSE)</f>
        <v>398</v>
      </c>
      <c r="C20" s="37" t="s">
        <v>131</v>
      </c>
    </row>
    <row r="21" s="25" customFormat="1" ht="19" customHeight="1" spans="1:3">
      <c r="A21" s="36" t="s">
        <v>132</v>
      </c>
      <c r="B21" s="32">
        <f>VLOOKUP(A21,附件1、资金分配测算表!B:R,17,FALSE)</f>
        <v>53</v>
      </c>
      <c r="C21" s="37"/>
    </row>
    <row r="22" s="25" customFormat="1" ht="79" customHeight="1" spans="1:3">
      <c r="A22" s="35" t="s">
        <v>133</v>
      </c>
      <c r="B22" s="32">
        <f>VLOOKUP(A22,附件1、资金分配测算表!B:R,17,FALSE)</f>
        <v>643</v>
      </c>
      <c r="C22" s="37" t="s">
        <v>134</v>
      </c>
    </row>
    <row r="23" s="2" customFormat="1" ht="19" customHeight="1" spans="1:6">
      <c r="A23" s="35" t="s">
        <v>135</v>
      </c>
      <c r="B23" s="32">
        <f>VLOOKUP(A23,附件1、资金分配测算表!B:R,17,FALSE)</f>
        <v>82</v>
      </c>
      <c r="C23" s="37"/>
      <c r="F23" s="25"/>
    </row>
    <row r="24" s="2" customFormat="1" ht="19" customHeight="1" spans="1:6">
      <c r="A24" s="35" t="s">
        <v>136</v>
      </c>
      <c r="B24" s="32">
        <f>VLOOKUP(A24,附件1、资金分配测算表!B:R,17,FALSE)</f>
        <v>271</v>
      </c>
      <c r="C24" s="37" t="s">
        <v>137</v>
      </c>
      <c r="F24" s="25"/>
    </row>
    <row r="25" s="25" customFormat="1" ht="19" customHeight="1" spans="1:3">
      <c r="A25" s="35" t="s">
        <v>138</v>
      </c>
      <c r="B25" s="32">
        <f>SUM(B26:B27)</f>
        <v>3487</v>
      </c>
      <c r="C25" s="37"/>
    </row>
    <row r="26" s="2" customFormat="1" ht="68" customHeight="1" spans="1:6">
      <c r="A26" s="34" t="s">
        <v>139</v>
      </c>
      <c r="B26" s="32">
        <f>VLOOKUP(A26,附件1、资金分配测算表!B:R,17,FALSE)</f>
        <v>3432</v>
      </c>
      <c r="C26" s="37" t="s">
        <v>140</v>
      </c>
      <c r="F26" s="25"/>
    </row>
    <row r="27" s="25" customFormat="1" ht="19" customHeight="1" spans="1:3">
      <c r="A27" s="34" t="s">
        <v>141</v>
      </c>
      <c r="B27" s="32">
        <f>VLOOKUP(A27,附件1、资金分配测算表!B:R,17,FALSE)</f>
        <v>55</v>
      </c>
      <c r="C27" s="37"/>
    </row>
    <row r="28" s="2" customFormat="1" ht="19" customHeight="1" spans="1:6">
      <c r="A28" s="36" t="s">
        <v>142</v>
      </c>
      <c r="B28" s="32">
        <f>VLOOKUP(A28,附件1、资金分配测算表!B:R,17,FALSE)</f>
        <v>104</v>
      </c>
      <c r="C28" s="33"/>
      <c r="F28" s="25"/>
    </row>
    <row r="29" s="2" customFormat="1" ht="19" customHeight="1" spans="1:6">
      <c r="A29" s="36" t="s">
        <v>143</v>
      </c>
      <c r="B29" s="32">
        <f>VLOOKUP(A29,附件1、资金分配测算表!B:R,17,FALSE)</f>
        <v>44</v>
      </c>
      <c r="C29" s="37"/>
      <c r="F29" s="25"/>
    </row>
    <row r="30" s="2" customFormat="1" ht="19" customHeight="1" spans="1:6">
      <c r="A30" s="35" t="s">
        <v>144</v>
      </c>
      <c r="B30" s="32">
        <f>VLOOKUP(A30,附件1、资金分配测算表!B:R,17,FALSE)</f>
        <v>243</v>
      </c>
      <c r="C30" s="33" t="s">
        <v>137</v>
      </c>
      <c r="F30" s="25"/>
    </row>
    <row r="31" s="25" customFormat="1" ht="19" customHeight="1" spans="1:3">
      <c r="A31" s="35" t="s">
        <v>145</v>
      </c>
      <c r="B31" s="32">
        <f>VLOOKUP(A31,附件1、资金分配测算表!B:R,17,FALSE)</f>
        <v>64</v>
      </c>
      <c r="C31" s="33"/>
    </row>
    <row r="32" s="2" customFormat="1" ht="45" customHeight="1" spans="1:6">
      <c r="A32" s="35" t="s">
        <v>146</v>
      </c>
      <c r="B32" s="32">
        <f>VLOOKUP(A32,附件1、资金分配测算表!B:R,17,FALSE)</f>
        <v>1065</v>
      </c>
      <c r="C32" s="37" t="s">
        <v>147</v>
      </c>
      <c r="F32" s="25"/>
    </row>
    <row r="33" s="2" customFormat="1" ht="19" customHeight="1" spans="1:6">
      <c r="A33" s="35" t="s">
        <v>148</v>
      </c>
      <c r="B33" s="32">
        <f>VLOOKUP(A33,附件1、资金分配测算表!B:R,17,FALSE)</f>
        <v>79</v>
      </c>
      <c r="C33" s="33"/>
      <c r="F33" s="25"/>
    </row>
    <row r="34" s="25" customFormat="1" ht="19" customHeight="1" spans="1:4">
      <c r="A34" s="35" t="s">
        <v>149</v>
      </c>
      <c r="B34" s="32">
        <f>SUM(B35:B36)</f>
        <v>81</v>
      </c>
      <c r="C34" s="33"/>
      <c r="D34" s="2"/>
    </row>
    <row r="35" s="2" customFormat="1" ht="19" customHeight="1" spans="1:6">
      <c r="A35" s="38" t="s">
        <v>150</v>
      </c>
      <c r="B35" s="32">
        <f>VLOOKUP(A35,附件1、资金分配测算表!B:R,17,FALSE)</f>
        <v>53</v>
      </c>
      <c r="C35" s="33"/>
      <c r="F35" s="25"/>
    </row>
    <row r="36" s="2" customFormat="1" ht="19" customHeight="1" spans="1:6">
      <c r="A36" s="38" t="s">
        <v>151</v>
      </c>
      <c r="B36" s="32">
        <f>VLOOKUP(A36,附件1、资金分配测算表!B:R,17,FALSE)</f>
        <v>28</v>
      </c>
      <c r="C36" s="33"/>
      <c r="F36" s="25"/>
    </row>
    <row r="37" s="2" customFormat="1" ht="73" customHeight="1" spans="1:6">
      <c r="A37" s="35" t="s">
        <v>152</v>
      </c>
      <c r="B37" s="32">
        <f>VLOOKUP(A37,附件1、资金分配测算表!B:R,17,FALSE)</f>
        <v>1410</v>
      </c>
      <c r="C37" s="37" t="s">
        <v>153</v>
      </c>
      <c r="F37" s="25"/>
    </row>
    <row r="38" s="2" customFormat="1" ht="19" customHeight="1" spans="1:6">
      <c r="A38" s="35" t="s">
        <v>154</v>
      </c>
      <c r="B38" s="32">
        <f>VLOOKUP(A38,附件1、资金分配测算表!B:R,17,FALSE)</f>
        <v>35</v>
      </c>
      <c r="C38" s="33"/>
      <c r="F38" s="25"/>
    </row>
    <row r="39" s="2" customFormat="1" ht="19" customHeight="1" spans="1:6">
      <c r="A39" s="35" t="s">
        <v>155</v>
      </c>
      <c r="B39" s="32">
        <f>SUM(B40:B40)</f>
        <v>118</v>
      </c>
      <c r="C39" s="33"/>
      <c r="F39" s="25"/>
    </row>
    <row r="40" s="2" customFormat="1" ht="52" customHeight="1" spans="1:6">
      <c r="A40" s="39" t="s">
        <v>156</v>
      </c>
      <c r="B40" s="32">
        <f>VLOOKUP(A40,附件1、资金分配测算表!B:R,17,FALSE)</f>
        <v>118</v>
      </c>
      <c r="C40" s="37" t="s">
        <v>157</v>
      </c>
      <c r="F40" s="25"/>
    </row>
    <row r="41" s="2" customFormat="1" ht="19" customHeight="1" spans="1:6">
      <c r="A41" s="35" t="s">
        <v>158</v>
      </c>
      <c r="B41" s="32">
        <f>VLOOKUP(A41,附件1、资金分配测算表!B:R,17,FALSE)</f>
        <v>355</v>
      </c>
      <c r="C41" s="33" t="s">
        <v>137</v>
      </c>
      <c r="F41" s="25"/>
    </row>
    <row r="42" s="2" customFormat="1" ht="19" customHeight="1" spans="1:6">
      <c r="A42" s="35" t="s">
        <v>159</v>
      </c>
      <c r="B42" s="32">
        <f>VLOOKUP(A42,附件1、资金分配测算表!B:R,17,FALSE)</f>
        <v>61</v>
      </c>
      <c r="C42" s="33"/>
      <c r="F42" s="25"/>
    </row>
    <row r="43" ht="19" customHeight="1" spans="1:3">
      <c r="A43" s="35" t="s">
        <v>160</v>
      </c>
      <c r="B43" s="32">
        <f>VLOOKUP(A43,附件1、资金分配测算表!B:R,17,FALSE)</f>
        <v>243</v>
      </c>
      <c r="C43" s="33" t="s">
        <v>137</v>
      </c>
    </row>
    <row r="44" ht="19" customHeight="1" spans="1:3">
      <c r="A44" s="40" t="s">
        <v>161</v>
      </c>
      <c r="B44" s="32">
        <f>SUM(B45:B45)</f>
        <v>88</v>
      </c>
      <c r="C44" s="33"/>
    </row>
    <row r="45" ht="19" customHeight="1" spans="1:3">
      <c r="A45" s="41" t="s">
        <v>162</v>
      </c>
      <c r="B45" s="32">
        <f>VLOOKUP(A45,附件1、资金分配测算表!B:R,17,FALSE)</f>
        <v>88</v>
      </c>
      <c r="C45" s="33"/>
    </row>
    <row r="46" ht="19" customHeight="1" spans="1:3">
      <c r="A46" s="35" t="s">
        <v>163</v>
      </c>
      <c r="B46" s="32">
        <f>VLOOKUP(A46,附件1、资金分配测算表!B:R,17,FALSE)</f>
        <v>294</v>
      </c>
      <c r="C46" s="33" t="s">
        <v>137</v>
      </c>
    </row>
    <row r="47" ht="19" customHeight="1" spans="1:3">
      <c r="A47" s="35" t="s">
        <v>164</v>
      </c>
      <c r="B47" s="32">
        <f>VLOOKUP(A47,附件1、资金分配测算表!B:R,17,FALSE)</f>
        <v>278</v>
      </c>
      <c r="C47" s="33" t="s">
        <v>137</v>
      </c>
    </row>
    <row r="48" ht="19" customHeight="1" spans="1:3">
      <c r="A48" s="35" t="s">
        <v>165</v>
      </c>
      <c r="B48" s="32">
        <f>SUM(B49:B51)</f>
        <v>140</v>
      </c>
      <c r="C48" s="33"/>
    </row>
    <row r="49" ht="19" customHeight="1" spans="1:3">
      <c r="A49" s="42" t="s">
        <v>166</v>
      </c>
      <c r="B49" s="32">
        <f>VLOOKUP(A49,附件1、资金分配测算表!B:R,17,FALSE)</f>
        <v>46</v>
      </c>
      <c r="C49" s="33"/>
    </row>
    <row r="50" ht="19" customHeight="1" spans="1:3">
      <c r="A50" s="42" t="s">
        <v>167</v>
      </c>
      <c r="B50" s="32">
        <f>VLOOKUP(A50,附件1、资金分配测算表!B:R,17,FALSE)</f>
        <v>47</v>
      </c>
      <c r="C50" s="33"/>
    </row>
    <row r="51" ht="19" customHeight="1" spans="1:3">
      <c r="A51" s="42" t="s">
        <v>168</v>
      </c>
      <c r="B51" s="32">
        <f>VLOOKUP(A51,附件1、资金分配测算表!B:R,17,FALSE)</f>
        <v>47</v>
      </c>
      <c r="C51" s="33"/>
    </row>
    <row r="52" ht="19" customHeight="1" spans="1:3">
      <c r="A52" s="43" t="s">
        <v>169</v>
      </c>
      <c r="B52" s="32">
        <f>VLOOKUP(A52,附件1、资金分配测算表!B:R,17,FALSE)</f>
        <v>98</v>
      </c>
      <c r="C52" s="33"/>
    </row>
    <row r="53" ht="19" customHeight="1" spans="1:3">
      <c r="A53" s="43" t="s">
        <v>170</v>
      </c>
      <c r="B53" s="32">
        <f>VLOOKUP(A53,附件1、资金分配测算表!B:R,17,FALSE)</f>
        <v>323</v>
      </c>
      <c r="C53" s="33" t="s">
        <v>137</v>
      </c>
    </row>
    <row r="54" ht="19" customHeight="1" spans="1:3">
      <c r="A54" s="35" t="s">
        <v>171</v>
      </c>
      <c r="B54" s="32">
        <f>VLOOKUP(A54,附件1、资金分配测算表!B:R,17,FALSE)</f>
        <v>280</v>
      </c>
      <c r="C54" s="33" t="s">
        <v>137</v>
      </c>
    </row>
    <row r="55" ht="19" customHeight="1" spans="1:3">
      <c r="A55" s="35" t="s">
        <v>172</v>
      </c>
      <c r="B55" s="32">
        <f>VLOOKUP(A55,附件1、资金分配测算表!B:R,17,FALSE)</f>
        <v>80</v>
      </c>
      <c r="C55" s="33"/>
    </row>
    <row r="56" ht="19" customHeight="1" spans="1:3">
      <c r="A56" s="35" t="s">
        <v>173</v>
      </c>
      <c r="B56" s="32">
        <f>VLOOKUP(A56,附件1、资金分配测算表!B:R,17,FALSE)</f>
        <v>74</v>
      </c>
      <c r="C56" s="37"/>
    </row>
    <row r="57" ht="19" customHeight="1" spans="1:3">
      <c r="A57" s="35" t="s">
        <v>174</v>
      </c>
      <c r="B57" s="32">
        <f>SUM(B58:B59)</f>
        <v>203</v>
      </c>
      <c r="C57" s="33"/>
    </row>
    <row r="58" ht="19" customHeight="1" spans="1:3">
      <c r="A58" s="42" t="s">
        <v>175</v>
      </c>
      <c r="B58" s="32">
        <f>VLOOKUP(A58,附件1、资金分配测算表!B:R,17,FALSE)</f>
        <v>117</v>
      </c>
      <c r="C58" s="33"/>
    </row>
    <row r="59" ht="19" customHeight="1" spans="1:3">
      <c r="A59" s="42" t="s">
        <v>176</v>
      </c>
      <c r="B59" s="32">
        <f>VLOOKUP(A59,附件1、资金分配测算表!B:R,17,FALSE)</f>
        <v>86</v>
      </c>
      <c r="C59" s="33"/>
    </row>
    <row r="60" ht="19" customHeight="1" spans="1:3">
      <c r="A60" s="43" t="s">
        <v>177</v>
      </c>
      <c r="B60" s="32">
        <f>VLOOKUP(A60,附件1、资金分配测算表!B:R,17,FALSE)</f>
        <v>297</v>
      </c>
      <c r="C60" s="33" t="s">
        <v>137</v>
      </c>
    </row>
    <row r="61" ht="19" customHeight="1" spans="1:3">
      <c r="A61" s="35" t="s">
        <v>178</v>
      </c>
      <c r="B61" s="32">
        <f>VLOOKUP(A61,附件1、资金分配测算表!B:R,17,FALSE)</f>
        <v>301</v>
      </c>
      <c r="C61" s="33" t="s">
        <v>137</v>
      </c>
    </row>
    <row r="62" ht="19" customHeight="1" spans="1:3">
      <c r="A62" s="35" t="s">
        <v>179</v>
      </c>
      <c r="B62" s="32">
        <f>VLOOKUP(A62,附件1、资金分配测算表!B:R,17,FALSE)</f>
        <v>148</v>
      </c>
      <c r="C62" s="33"/>
    </row>
    <row r="63" ht="19" customHeight="1" spans="1:3">
      <c r="A63" s="35" t="s">
        <v>180</v>
      </c>
      <c r="B63" s="32">
        <v>0</v>
      </c>
      <c r="C63" s="33"/>
    </row>
    <row r="64" ht="19" customHeight="1" spans="1:3">
      <c r="A64" s="35" t="s">
        <v>181</v>
      </c>
      <c r="B64" s="32">
        <f>VLOOKUP(A64,附件1、资金分配测算表!B:R,17,FALSE)</f>
        <v>58</v>
      </c>
      <c r="C64" s="37"/>
    </row>
    <row r="65" ht="19" customHeight="1" spans="1:3">
      <c r="A65" s="35" t="s">
        <v>182</v>
      </c>
      <c r="B65" s="32">
        <f>VLOOKUP(A65,附件1、资金分配测算表!B:R,17,FALSE)</f>
        <v>44</v>
      </c>
      <c r="C65" s="33"/>
    </row>
    <row r="66" ht="19" customHeight="1" spans="1:3">
      <c r="A66" s="35" t="s">
        <v>183</v>
      </c>
      <c r="B66" s="32">
        <f>VLOOKUP(A66,附件1、资金分配测算表!B:R,17,FALSE)</f>
        <v>43</v>
      </c>
      <c r="C66" s="33"/>
    </row>
    <row r="67" ht="19" customHeight="1" spans="1:3">
      <c r="A67" s="35" t="s">
        <v>184</v>
      </c>
      <c r="B67" s="32">
        <f>VLOOKUP(A67,附件1、资金分配测算表!B:R,17,FALSE)</f>
        <v>60</v>
      </c>
      <c r="C67" s="33"/>
    </row>
    <row r="68" ht="19" customHeight="1" spans="1:3">
      <c r="A68" s="35" t="s">
        <v>185</v>
      </c>
      <c r="B68" s="32">
        <f>SUM(B69:B69)</f>
        <v>61</v>
      </c>
      <c r="C68" s="33"/>
    </row>
    <row r="69" ht="19" customHeight="1" spans="1:3">
      <c r="A69" s="44" t="s">
        <v>186</v>
      </c>
      <c r="B69" s="32">
        <f>VLOOKUP(A69,附件1、资金分配测算表!B:R,17,FALSE)</f>
        <v>61</v>
      </c>
      <c r="C69" s="33"/>
    </row>
    <row r="70" ht="19" customHeight="1" spans="1:3">
      <c r="A70" s="45" t="s">
        <v>187</v>
      </c>
      <c r="B70" s="32">
        <f>VLOOKUP(A70,附件1、资金分配测算表!B:R,17,FALSE)</f>
        <v>67</v>
      </c>
      <c r="C70" s="33"/>
    </row>
    <row r="71" ht="19" customHeight="1" spans="1:3">
      <c r="A71" s="45" t="s">
        <v>188</v>
      </c>
      <c r="B71" s="32">
        <f>VLOOKUP(A71,附件1、资金分配测算表!B:R,17,FALSE)</f>
        <v>260</v>
      </c>
      <c r="C71" s="33" t="s">
        <v>137</v>
      </c>
    </row>
    <row r="72" ht="19" customHeight="1" spans="1:3">
      <c r="A72" s="45" t="s">
        <v>189</v>
      </c>
      <c r="B72" s="32">
        <f>VLOOKUP(A72,附件1、资金分配测算表!B:R,17,FALSE)</f>
        <v>55</v>
      </c>
      <c r="C72" s="33"/>
    </row>
    <row r="73" ht="19" customHeight="1" spans="1:3">
      <c r="A73" s="35" t="s">
        <v>190</v>
      </c>
      <c r="B73" s="32">
        <f>VLOOKUP(A73,附件1、资金分配测算表!B:R,17,FALSE)</f>
        <v>49</v>
      </c>
      <c r="C73" s="33"/>
    </row>
    <row r="74" ht="19" customHeight="1" spans="1:3">
      <c r="A74" s="35" t="s">
        <v>191</v>
      </c>
      <c r="B74" s="32">
        <f>SUM(B75:B76)</f>
        <v>337</v>
      </c>
      <c r="C74" s="33"/>
    </row>
    <row r="75" ht="19" customHeight="1" spans="1:3">
      <c r="A75" s="46" t="s">
        <v>192</v>
      </c>
      <c r="B75" s="32">
        <f>VLOOKUP(A75,附件1、资金分配测算表!B:R,17,FALSE)</f>
        <v>278</v>
      </c>
      <c r="C75" s="33" t="s">
        <v>137</v>
      </c>
    </row>
    <row r="76" ht="19" customHeight="1" spans="1:3">
      <c r="A76" s="46" t="s">
        <v>193</v>
      </c>
      <c r="B76" s="32">
        <f>VLOOKUP(A76,附件1、资金分配测算表!B:R,17,FALSE)</f>
        <v>59</v>
      </c>
      <c r="C76" s="33"/>
    </row>
    <row r="77" ht="19" customHeight="1" spans="1:3">
      <c r="A77" s="35" t="s">
        <v>194</v>
      </c>
      <c r="B77" s="32">
        <f>VLOOKUP(A77,附件1、资金分配测算表!B:R,17,FALSE)</f>
        <v>274</v>
      </c>
      <c r="C77" s="33" t="s">
        <v>137</v>
      </c>
    </row>
    <row r="78" ht="19" customHeight="1" spans="1:3">
      <c r="A78" s="35" t="s">
        <v>195</v>
      </c>
      <c r="B78" s="32">
        <f>SUM(B79:B79)</f>
        <v>66</v>
      </c>
      <c r="C78" s="33"/>
    </row>
    <row r="79" ht="19" customHeight="1" spans="1:3">
      <c r="A79" s="47" t="s">
        <v>196</v>
      </c>
      <c r="B79" s="32">
        <f>VLOOKUP(A79,附件1、资金分配测算表!B:R,17,FALSE)</f>
        <v>66</v>
      </c>
      <c r="C79" s="37"/>
    </row>
    <row r="80" ht="19" customHeight="1" spans="1:3">
      <c r="A80" s="35" t="s">
        <v>197</v>
      </c>
      <c r="B80" s="32">
        <f>VLOOKUP(A80,附件1、资金分配测算表!B:R,17,FALSE)</f>
        <v>281</v>
      </c>
      <c r="C80" s="33" t="s">
        <v>137</v>
      </c>
    </row>
    <row r="81" ht="19" customHeight="1" spans="1:3">
      <c r="A81" s="35" t="s">
        <v>198</v>
      </c>
      <c r="B81" s="32">
        <f>VLOOKUP(A81,附件1、资金分配测算表!B:R,17,FALSE)</f>
        <v>98</v>
      </c>
      <c r="C81" s="33"/>
    </row>
    <row r="82" ht="45" customHeight="1" spans="1:3">
      <c r="A82" s="35" t="s">
        <v>199</v>
      </c>
      <c r="B82" s="32">
        <f>VLOOKUP(A82,附件1、资金分配测算表!B:R,17,FALSE)</f>
        <v>329</v>
      </c>
      <c r="C82" s="37" t="s">
        <v>200</v>
      </c>
    </row>
    <row r="83" ht="19" customHeight="1" spans="1:3">
      <c r="A83" s="35" t="s">
        <v>201</v>
      </c>
      <c r="B83" s="32">
        <f>SUM(B84:B85)</f>
        <v>481</v>
      </c>
      <c r="C83" s="33"/>
    </row>
    <row r="84" ht="19" customHeight="1" spans="1:3">
      <c r="A84" s="41" t="s">
        <v>202</v>
      </c>
      <c r="B84" s="32">
        <f>VLOOKUP(A84,附件1、资金分配测算表!B:R,17,FALSE)</f>
        <v>238</v>
      </c>
      <c r="C84" s="33" t="s">
        <v>137</v>
      </c>
    </row>
    <row r="85" ht="19" customHeight="1" spans="1:3">
      <c r="A85" s="41" t="s">
        <v>203</v>
      </c>
      <c r="B85" s="32">
        <f>VLOOKUP(A85,附件1、资金分配测算表!B:R,17,FALSE)</f>
        <v>243</v>
      </c>
      <c r="C85" s="33" t="s">
        <v>137</v>
      </c>
    </row>
    <row r="86" ht="19" customHeight="1" spans="1:3">
      <c r="A86" s="35" t="s">
        <v>204</v>
      </c>
      <c r="B86" s="32">
        <f>VLOOKUP(A86,附件1、资金分配测算表!B:R,17,FALSE)</f>
        <v>282</v>
      </c>
      <c r="C86" s="33" t="s">
        <v>137</v>
      </c>
    </row>
    <row r="87" ht="128" customHeight="1" spans="1:3">
      <c r="A87" s="35" t="s">
        <v>205</v>
      </c>
      <c r="B87" s="32">
        <f>VLOOKUP(A87,附件1、资金分配测算表!B:R,17,FALSE)</f>
        <v>440</v>
      </c>
      <c r="C87" s="37" t="s">
        <v>206</v>
      </c>
    </row>
    <row r="88" ht="19" customHeight="1" spans="1:3">
      <c r="A88" s="35" t="s">
        <v>207</v>
      </c>
      <c r="B88" s="32">
        <f>VLOOKUP(A88,附件1、资金分配测算表!B:R,17,FALSE)</f>
        <v>254</v>
      </c>
      <c r="C88" s="33" t="s">
        <v>137</v>
      </c>
    </row>
  </sheetData>
  <autoFilter ref="A2:F88">
    <extLst/>
  </autoFilter>
  <mergeCells count="1">
    <mergeCell ref="A2:C2"/>
  </mergeCells>
  <printOptions horizontalCentered="1"/>
  <pageMargins left="0.393055555555556" right="0.393055555555556" top="0.629861111111111" bottom="0.629861111111111" header="0.5" footer="0.5"/>
  <pageSetup paperSize="9" fitToHeight="0" orientation="portrait" horizontalDpi="600"/>
  <headerFooter>
    <oddFooter>&amp;C第 &amp;P 页</oddFooter>
  </headerFooter>
  <rowBreaks count="6" manualBreakCount="6">
    <brk id="24" max="2" man="1"/>
    <brk id="52" max="2" man="1"/>
    <brk id="82" max="2" man="1"/>
    <brk id="88" max="16383" man="1"/>
    <brk id="88" max="16383" man="1"/>
    <brk id="89" max="16383" man="1"/>
  </rowBreak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13"/>
  <sheetViews>
    <sheetView view="pageBreakPreview" zoomScaleNormal="115" workbookViewId="0">
      <pane ySplit="4" topLeftCell="A5" activePane="bottomLeft" state="frozen"/>
      <selection/>
      <selection pane="bottomLeft" activeCell="A6" sqref="$A6:$XFD13"/>
    </sheetView>
  </sheetViews>
  <sheetFormatPr defaultColWidth="9" defaultRowHeight="15"/>
  <cols>
    <col min="1" max="1" width="5.325" style="4" customWidth="1"/>
    <col min="2" max="2" width="16.625" style="4" customWidth="1"/>
    <col min="3" max="3" width="23.0416666666667" style="5" customWidth="1"/>
    <col min="4" max="4" width="11.8416666666667" style="4" customWidth="1"/>
    <col min="5" max="14" width="9.45833333333333" style="4" customWidth="1"/>
    <col min="15" max="15" width="8.79166666666667" style="6" customWidth="1"/>
    <col min="16" max="17" width="12.625" style="4"/>
    <col min="18" max="16384" width="9" style="4"/>
  </cols>
  <sheetData>
    <row r="1" ht="20.25" spans="1:2">
      <c r="A1" s="7" t="s">
        <v>208</v>
      </c>
      <c r="B1" s="8"/>
    </row>
    <row r="2" ht="27" spans="1:15">
      <c r="A2" s="9" t="s">
        <v>209</v>
      </c>
      <c r="B2" s="10"/>
      <c r="C2" s="11"/>
      <c r="D2" s="10"/>
      <c r="E2" s="10"/>
      <c r="F2" s="10"/>
      <c r="G2" s="10"/>
      <c r="H2" s="10"/>
      <c r="I2" s="10"/>
      <c r="J2" s="10"/>
      <c r="K2" s="10"/>
      <c r="L2" s="10"/>
      <c r="M2" s="10"/>
      <c r="N2" s="10"/>
      <c r="O2" s="18"/>
    </row>
    <row r="3" s="1" customFormat="1" ht="18" customHeight="1" spans="3:15">
      <c r="C3" s="12"/>
      <c r="N3" s="19" t="s">
        <v>210</v>
      </c>
      <c r="O3" s="20"/>
    </row>
    <row r="4" s="2" customFormat="1" ht="52" customHeight="1" spans="1:15">
      <c r="A4" s="13" t="s">
        <v>211</v>
      </c>
      <c r="B4" s="13" t="s">
        <v>212</v>
      </c>
      <c r="C4" s="13" t="s">
        <v>213</v>
      </c>
      <c r="D4" s="13" t="s">
        <v>214</v>
      </c>
      <c r="E4" s="13" t="s">
        <v>215</v>
      </c>
      <c r="F4" s="13" t="s">
        <v>216</v>
      </c>
      <c r="G4" s="13" t="s">
        <v>217</v>
      </c>
      <c r="H4" s="13" t="s">
        <v>218</v>
      </c>
      <c r="I4" s="13" t="s">
        <v>219</v>
      </c>
      <c r="J4" s="13" t="s">
        <v>220</v>
      </c>
      <c r="K4" s="13" t="s">
        <v>221</v>
      </c>
      <c r="L4" s="13" t="s">
        <v>222</v>
      </c>
      <c r="M4" s="13" t="s">
        <v>223</v>
      </c>
      <c r="N4" s="13" t="s">
        <v>224</v>
      </c>
      <c r="O4" s="21" t="s">
        <v>225</v>
      </c>
    </row>
    <row r="5" s="3" customFormat="1" ht="92" customHeight="1" spans="1:15">
      <c r="A5" s="13">
        <v>1</v>
      </c>
      <c r="B5" s="13" t="s">
        <v>226</v>
      </c>
      <c r="C5" s="13" t="s">
        <v>227</v>
      </c>
      <c r="D5" s="14">
        <v>16884</v>
      </c>
      <c r="E5" s="17">
        <v>0</v>
      </c>
      <c r="F5" s="17">
        <v>0</v>
      </c>
      <c r="G5" s="17">
        <v>0</v>
      </c>
      <c r="H5" s="17">
        <v>2412</v>
      </c>
      <c r="I5" s="17">
        <v>4824</v>
      </c>
      <c r="J5" s="17">
        <v>7236</v>
      </c>
      <c r="K5" s="17">
        <v>9648</v>
      </c>
      <c r="L5" s="17">
        <v>12060</v>
      </c>
      <c r="M5" s="17">
        <v>14472</v>
      </c>
      <c r="N5" s="17">
        <v>16884</v>
      </c>
      <c r="O5" s="22"/>
    </row>
    <row r="6" ht="30" hidden="1" customHeight="1"/>
    <row r="7" hidden="1" spans="5:14">
      <c r="E7" s="4">
        <f>D13*3</f>
        <v>2532.6</v>
      </c>
      <c r="F7" s="4">
        <f>E7+D13</f>
        <v>3376.8</v>
      </c>
      <c r="G7" s="4">
        <f>F7+D13</f>
        <v>4221</v>
      </c>
      <c r="H7" s="4">
        <f>G7+D13</f>
        <v>5065.2</v>
      </c>
      <c r="I7" s="4">
        <f>H7+F13</f>
        <v>7035</v>
      </c>
      <c r="J7" s="4">
        <f>I7+F13</f>
        <v>9004.8</v>
      </c>
      <c r="K7" s="4">
        <f>J7+F13</f>
        <v>10974.6</v>
      </c>
      <c r="L7" s="4">
        <f>K7+F13</f>
        <v>12944.4</v>
      </c>
      <c r="M7" s="4">
        <f>L7+F13</f>
        <v>14914.2</v>
      </c>
      <c r="N7" s="4">
        <f>M7+F13</f>
        <v>16884</v>
      </c>
    </row>
    <row r="8" ht="15.75" hidden="1" spans="4:6">
      <c r="D8" s="15" t="s">
        <v>228</v>
      </c>
      <c r="F8" s="15" t="s">
        <v>229</v>
      </c>
    </row>
    <row r="9" hidden="1" spans="4:15">
      <c r="D9" s="4">
        <f>D5*0.3</f>
        <v>5065.2</v>
      </c>
      <c r="F9" s="4">
        <f>D5*0.7</f>
        <v>11818.8</v>
      </c>
      <c r="L9" s="4">
        <f>D5/7</f>
        <v>2412</v>
      </c>
      <c r="M9" s="4">
        <v>2412</v>
      </c>
      <c r="O9" s="4"/>
    </row>
    <row r="10" hidden="1" spans="8:14">
      <c r="H10" s="4">
        <f>$M9*1</f>
        <v>2412</v>
      </c>
      <c r="I10" s="4">
        <f t="shared" ref="I10:N10" si="0">H10+$M9</f>
        <v>4824</v>
      </c>
      <c r="J10" s="4">
        <f t="shared" si="0"/>
        <v>7236</v>
      </c>
      <c r="K10" s="4">
        <f t="shared" si="0"/>
        <v>9648</v>
      </c>
      <c r="L10" s="4">
        <f t="shared" si="0"/>
        <v>12060</v>
      </c>
      <c r="M10" s="4">
        <f t="shared" si="0"/>
        <v>14472</v>
      </c>
      <c r="N10" s="4">
        <f t="shared" si="0"/>
        <v>16884</v>
      </c>
    </row>
    <row r="11" hidden="1" spans="4:6">
      <c r="D11" s="4">
        <f>D9/6</f>
        <v>844.2</v>
      </c>
      <c r="F11" s="4">
        <f>F9/6</f>
        <v>1969.8</v>
      </c>
    </row>
    <row r="12" hidden="1"/>
    <row r="13" ht="15.75" hidden="1" spans="3:6">
      <c r="C13" s="16" t="s">
        <v>230</v>
      </c>
      <c r="D13" s="4">
        <v>844.2</v>
      </c>
      <c r="F13" s="4">
        <v>1969.8</v>
      </c>
    </row>
  </sheetData>
  <mergeCells count="2">
    <mergeCell ref="A2:O2"/>
    <mergeCell ref="N3:O3"/>
  </mergeCells>
  <printOptions horizontalCentered="1"/>
  <pageMargins left="0.55" right="0.55" top="0.788888888888889" bottom="0.788888888888889" header="0.509027777777778" footer="0.509027777777778"/>
  <pageSetup paperSize="9" scale="85" fitToHeight="0" orientation="landscape" horizontalDpi="600"/>
  <headerFooter/>
</worksheet>
</file>

<file path=docProps/app.xml><?xml version="1.0" encoding="utf-8"?>
<Properties xmlns="http://schemas.openxmlformats.org/officeDocument/2006/extended-properties" xmlns:vt="http://schemas.openxmlformats.org/officeDocument/2006/docPropsVTypes">
  <Company>省民政厅</Company>
  <Application>WPS 表格</Application>
  <HeadingPairs>
    <vt:vector size="2" baseType="variant">
      <vt:variant>
        <vt:lpstr>工作表</vt:lpstr>
      </vt:variant>
      <vt:variant>
        <vt:i4>3</vt:i4>
      </vt:variant>
    </vt:vector>
  </HeadingPairs>
  <TitlesOfParts>
    <vt:vector size="3" baseType="lpstr">
      <vt:lpstr>附件1、资金分配测算表</vt:lpstr>
      <vt:lpstr>附件2-2资金下达表</vt:lpstr>
      <vt:lpstr>附件6、支出计划表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郑耀凯</dc:creator>
  <cp:lastModifiedBy>ht706</cp:lastModifiedBy>
  <dcterms:created xsi:type="dcterms:W3CDTF">2021-12-22T17:40:00Z</dcterms:created>
  <dcterms:modified xsi:type="dcterms:W3CDTF">2025-06-04T11:05:05Z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2052-11.8.2.12024</vt:lpwstr>
  </property>
  <property fmtid="{D5CDD505-2E9C-101B-9397-08002B2CF9AE}" pid="3" name="KSOReadingLayout">
    <vt:bool>true</vt:bool>
  </property>
  <property fmtid="{D5CDD505-2E9C-101B-9397-08002B2CF9AE}" pid="4" name="ICV">
    <vt:lpwstr>B9DDAD9F6E534F25B2FF46C3BC4D83B0_13</vt:lpwstr>
  </property>
</Properties>
</file>