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15" firstSheet="1" activeTab="1"/>
  </bookViews>
  <sheets>
    <sheet name="附件2-1、补助地市资金分配测算表" sheetId="9" state="hidden" r:id="rId1"/>
    <sheet name="附件2、资金下达表" sheetId="10" r:id="rId2"/>
  </sheets>
  <definedNames>
    <definedName name="_xlnm._FilterDatabase" localSheetId="0" hidden="1">'附件2-1、补助地市资金分配测算表'!$A$1:$O$75</definedName>
    <definedName name="_xlnm._FilterDatabase" localSheetId="1" hidden="1">附件2、资金下达表!$A$2:$F$88</definedName>
    <definedName name="_xlnm.Print_Area" localSheetId="0">'附件2-1、补助地市资金分配测算表'!$A$1:$O$75</definedName>
    <definedName name="_xlnm.Print_Area" localSheetId="1">附件2、资金下达表!$A$1:$C$88</definedName>
    <definedName name="_xlnm.Print_Titles" localSheetId="0">'附件2-1、补助地市资金分配测算表'!$3:$3</definedName>
    <definedName name="_xlnm.Print_Titles" localSheetId="1">附件2、资金下达表!$4:$4</definedName>
  </definedNames>
  <calcPr calcId="144525" concurrentCalc="0"/>
</workbook>
</file>

<file path=xl/sharedStrings.xml><?xml version="1.0" encoding="utf-8"?>
<sst xmlns="http://schemas.openxmlformats.org/spreadsheetml/2006/main" count="207" uniqueCount="154">
  <si>
    <t>附件2-1</t>
  </si>
  <si>
    <t>提前下达2024年中央专项彩票公益金支持地方社会公益事业发展资金（补助地市）分配测算表</t>
  </si>
  <si>
    <t>地区</t>
  </si>
  <si>
    <t>2022年60岁及以上老年人数</t>
  </si>
  <si>
    <t>2022年60岁及以上老年人数系数</t>
  </si>
  <si>
    <t>特困人员中失能、部分失能人员数</t>
  </si>
  <si>
    <t>特困人员中失能、部分失能人员系数</t>
  </si>
  <si>
    <t>2022年财力综合系数</t>
  </si>
  <si>
    <t>2022年地方财力系数</t>
  </si>
  <si>
    <r>
      <rPr>
        <sz val="12"/>
        <rFont val="黑体"/>
        <charset val="134"/>
      </rPr>
      <t>老区苏区（重点</t>
    </r>
    <r>
      <rPr>
        <sz val="12"/>
        <rFont val="Times New Roman"/>
        <charset val="134"/>
      </rPr>
      <t>2</t>
    </r>
    <r>
      <rPr>
        <sz val="12"/>
        <rFont val="黑体"/>
        <charset val="134"/>
      </rPr>
      <t>、其他</t>
    </r>
    <r>
      <rPr>
        <sz val="12"/>
        <rFont val="Times New Roman"/>
        <charset val="134"/>
      </rPr>
      <t>1</t>
    </r>
    <r>
      <rPr>
        <sz val="12"/>
        <rFont val="黑体"/>
        <charset val="134"/>
      </rPr>
      <t>）</t>
    </r>
  </si>
  <si>
    <t>老区苏区系数</t>
  </si>
  <si>
    <t>2022年60岁及以上老年人数系数：特困人员中失能、部分失能人员系数：地方财力系数：老区苏区系数=3:3:3：1</t>
  </si>
  <si>
    <t>测算下达金额</t>
  </si>
  <si>
    <t>重点工程建设项目</t>
  </si>
  <si>
    <t>下达资金</t>
  </si>
  <si>
    <t>下达资金取整</t>
  </si>
  <si>
    <t>单位</t>
  </si>
  <si>
    <t>人</t>
  </si>
  <si>
    <t>个</t>
  </si>
  <si>
    <t>万元</t>
  </si>
  <si>
    <t>栏目</t>
  </si>
  <si>
    <t>合计</t>
  </si>
  <si>
    <t>汕头市</t>
  </si>
  <si>
    <r>
      <rPr>
        <sz val="12"/>
        <color rgb="FF000000"/>
        <rFont val="宋体"/>
        <charset val="134"/>
      </rPr>
      <t>潮阳区</t>
    </r>
  </si>
  <si>
    <r>
      <rPr>
        <sz val="12"/>
        <color rgb="FF000000"/>
        <rFont val="宋体"/>
        <charset val="134"/>
      </rPr>
      <t>潮南区</t>
    </r>
  </si>
  <si>
    <r>
      <rPr>
        <sz val="12"/>
        <color rgb="FF000000"/>
        <rFont val="宋体"/>
        <charset val="134"/>
      </rPr>
      <t>澄海区</t>
    </r>
  </si>
  <si>
    <t>韶关市</t>
  </si>
  <si>
    <r>
      <rPr>
        <sz val="12"/>
        <color rgb="FF000000"/>
        <rFont val="宋体"/>
        <charset val="134"/>
      </rPr>
      <t>曲江区</t>
    </r>
  </si>
  <si>
    <t>始兴县</t>
  </si>
  <si>
    <t>新丰县</t>
  </si>
  <si>
    <t>南雄市</t>
  </si>
  <si>
    <t>仁化县</t>
  </si>
  <si>
    <t>乳源县</t>
  </si>
  <si>
    <t>翁源县</t>
  </si>
  <si>
    <t>河源市</t>
  </si>
  <si>
    <r>
      <rPr>
        <sz val="12"/>
        <color rgb="FF000000"/>
        <rFont val="宋体"/>
        <charset val="134"/>
      </rPr>
      <t>源城区</t>
    </r>
  </si>
  <si>
    <t>和平县</t>
  </si>
  <si>
    <t>东源县</t>
  </si>
  <si>
    <t>紫金县</t>
  </si>
  <si>
    <t>龙川县</t>
  </si>
  <si>
    <t>连平县</t>
  </si>
  <si>
    <t>梅州市</t>
  </si>
  <si>
    <r>
      <rPr>
        <sz val="12"/>
        <color rgb="FF000000"/>
        <rFont val="宋体"/>
        <charset val="134"/>
      </rPr>
      <t>梅江区</t>
    </r>
  </si>
  <si>
    <r>
      <rPr>
        <sz val="12"/>
        <color rgb="FF000000"/>
        <rFont val="宋体"/>
        <charset val="134"/>
      </rPr>
      <t>梅县区</t>
    </r>
  </si>
  <si>
    <t>平远县</t>
  </si>
  <si>
    <t>蕉岭县</t>
  </si>
  <si>
    <t>兴宁市</t>
  </si>
  <si>
    <t>五华县</t>
  </si>
  <si>
    <t>丰顺县</t>
  </si>
  <si>
    <t>大埔县</t>
  </si>
  <si>
    <t>惠州市</t>
  </si>
  <si>
    <r>
      <rPr>
        <sz val="12"/>
        <rFont val="宋体"/>
        <charset val="134"/>
      </rPr>
      <t>惠城区</t>
    </r>
  </si>
  <si>
    <r>
      <rPr>
        <sz val="12"/>
        <rFont val="宋体"/>
        <charset val="134"/>
      </rPr>
      <t>惠阳区</t>
    </r>
  </si>
  <si>
    <t>惠东县</t>
  </si>
  <si>
    <t>龙门县</t>
  </si>
  <si>
    <t>汕尾市</t>
  </si>
  <si>
    <r>
      <rPr>
        <sz val="12"/>
        <rFont val="宋体"/>
        <charset val="134"/>
      </rPr>
      <t>城区</t>
    </r>
  </si>
  <si>
    <t>陆河县</t>
  </si>
  <si>
    <t>陆丰市</t>
  </si>
  <si>
    <t>海丰县</t>
  </si>
  <si>
    <t>阳江市</t>
  </si>
  <si>
    <r>
      <rPr>
        <sz val="12"/>
        <rFont val="宋体"/>
        <charset val="134"/>
      </rPr>
      <t>阳东区</t>
    </r>
  </si>
  <si>
    <t>阳西县</t>
  </si>
  <si>
    <t>阳春市</t>
  </si>
  <si>
    <t>湛江市</t>
  </si>
  <si>
    <r>
      <rPr>
        <sz val="12"/>
        <rFont val="宋体"/>
        <charset val="134"/>
      </rPr>
      <t>霞山区</t>
    </r>
  </si>
  <si>
    <r>
      <rPr>
        <sz val="12"/>
        <rFont val="宋体"/>
        <charset val="134"/>
      </rPr>
      <t>坡头区</t>
    </r>
  </si>
  <si>
    <r>
      <rPr>
        <sz val="12"/>
        <rFont val="宋体"/>
        <charset val="134"/>
      </rPr>
      <t>麻章区</t>
    </r>
  </si>
  <si>
    <t>遂溪县</t>
  </si>
  <si>
    <t>吴川市</t>
  </si>
  <si>
    <t>徐闻县</t>
  </si>
  <si>
    <t>廉江市</t>
  </si>
  <si>
    <t>雷州市</t>
  </si>
  <si>
    <t>茂名市</t>
  </si>
  <si>
    <r>
      <rPr>
        <sz val="12"/>
        <rFont val="宋体"/>
        <charset val="134"/>
      </rPr>
      <t>茂南区</t>
    </r>
  </si>
  <si>
    <r>
      <rPr>
        <sz val="12"/>
        <rFont val="宋体"/>
        <charset val="134"/>
      </rPr>
      <t>电白区</t>
    </r>
  </si>
  <si>
    <t>信宜市</t>
  </si>
  <si>
    <t>高州市</t>
  </si>
  <si>
    <t>化州市</t>
  </si>
  <si>
    <t>肇庆市</t>
  </si>
  <si>
    <t>封开县</t>
  </si>
  <si>
    <t>怀集县</t>
  </si>
  <si>
    <t>德庆县</t>
  </si>
  <si>
    <t>广宁县</t>
  </si>
  <si>
    <t>清远市</t>
  </si>
  <si>
    <r>
      <rPr>
        <sz val="12"/>
        <rFont val="宋体"/>
        <charset val="134"/>
      </rPr>
      <t>清新区</t>
    </r>
  </si>
  <si>
    <t>佛冈县</t>
  </si>
  <si>
    <t>连州市</t>
  </si>
  <si>
    <t>阳山县</t>
  </si>
  <si>
    <t>英德市</t>
  </si>
  <si>
    <t>潮州市</t>
  </si>
  <si>
    <r>
      <rPr>
        <sz val="12"/>
        <rFont val="宋体"/>
        <charset val="134"/>
      </rPr>
      <t>潮安区</t>
    </r>
  </si>
  <si>
    <r>
      <rPr>
        <sz val="12"/>
        <rFont val="宋体"/>
        <charset val="134"/>
      </rPr>
      <t>湘桥区</t>
    </r>
  </si>
  <si>
    <t>饶平县</t>
  </si>
  <si>
    <t>揭阳市</t>
  </si>
  <si>
    <r>
      <rPr>
        <sz val="12"/>
        <rFont val="宋体"/>
        <charset val="134"/>
      </rPr>
      <t>揭东区</t>
    </r>
  </si>
  <si>
    <t>普宁市</t>
  </si>
  <si>
    <t>揭西县</t>
  </si>
  <si>
    <t>惠来县</t>
  </si>
  <si>
    <t>云浮市</t>
  </si>
  <si>
    <t>云城区</t>
  </si>
  <si>
    <r>
      <rPr>
        <sz val="12"/>
        <rFont val="宋体"/>
        <charset val="134"/>
      </rPr>
      <t>云安区</t>
    </r>
  </si>
  <si>
    <t>郁南县</t>
  </si>
  <si>
    <t>罗定市</t>
  </si>
  <si>
    <t>新兴县</t>
  </si>
  <si>
    <r>
      <t>附件</t>
    </r>
    <r>
      <rPr>
        <sz val="14"/>
        <rFont val="Times New Roman"/>
        <charset val="134"/>
      </rPr>
      <t>2-1</t>
    </r>
  </si>
  <si>
    <r>
      <rPr>
        <sz val="20"/>
        <rFont val="方正书宋_GBK"/>
        <charset val="134"/>
      </rPr>
      <t>提前下达</t>
    </r>
    <r>
      <rPr>
        <sz val="20"/>
        <rFont val="Times New Roman"/>
        <charset val="134"/>
      </rPr>
      <t>2024</t>
    </r>
    <r>
      <rPr>
        <sz val="20"/>
        <rFont val="方正书宋_GBK"/>
        <charset val="134"/>
      </rPr>
      <t>年中央专项彩票公益金支持地方社会</t>
    </r>
    <r>
      <rPr>
        <sz val="20"/>
        <rFont val="Times New Roman"/>
        <charset val="134"/>
      </rPr>
      <t xml:space="preserve">
</t>
    </r>
    <r>
      <rPr>
        <sz val="20"/>
        <rFont val="方正书宋_GBK"/>
        <charset val="134"/>
      </rPr>
      <t>公益事业发展资金分配表</t>
    </r>
  </si>
  <si>
    <t>单位：万元</t>
  </si>
  <si>
    <t>本次下达金额</t>
  </si>
  <si>
    <t>备注</t>
  </si>
  <si>
    <t>下达总额</t>
  </si>
  <si>
    <t>汕头市合计</t>
  </si>
  <si>
    <t>澄海区</t>
  </si>
  <si>
    <t>潮阳区</t>
  </si>
  <si>
    <t>潮南区</t>
  </si>
  <si>
    <t>韶关市合计</t>
  </si>
  <si>
    <t>曲江区</t>
  </si>
  <si>
    <t>含仁化县城乡养老服务体系建设项目1543万元</t>
  </si>
  <si>
    <t>含始兴县养老服务中心建设项目1594万元</t>
  </si>
  <si>
    <t>河源市合计</t>
  </si>
  <si>
    <t>源城区</t>
  </si>
  <si>
    <t>含源城区第二人民福利院1307万元</t>
  </si>
  <si>
    <t>梅州市合计</t>
  </si>
  <si>
    <t>梅县区</t>
  </si>
  <si>
    <t>梅江区</t>
  </si>
  <si>
    <t>含梅江区长者康养中心建设及配套设施提升工程2204万元</t>
  </si>
  <si>
    <t>含平远县养老中心建设项目1153万元</t>
  </si>
  <si>
    <t>惠州市合计</t>
  </si>
  <si>
    <t>惠城区</t>
  </si>
  <si>
    <t>惠阳区</t>
  </si>
  <si>
    <t>汕尾市合计</t>
  </si>
  <si>
    <t>城区</t>
  </si>
  <si>
    <t>阳江市合计</t>
  </si>
  <si>
    <t>阳东区</t>
  </si>
  <si>
    <t>湛江市合计</t>
  </si>
  <si>
    <t>霞山区</t>
  </si>
  <si>
    <t>麻章区</t>
  </si>
  <si>
    <t>坡头区</t>
  </si>
  <si>
    <t>含徐闻县各乡镇（街道）敬老院改扩升级建设项目1000万元</t>
  </si>
  <si>
    <t>茂名市合计</t>
  </si>
  <si>
    <t>电白区</t>
  </si>
  <si>
    <t>茂南区</t>
  </si>
  <si>
    <t>肇庆市合计</t>
  </si>
  <si>
    <t>含广宁县敬老服务中心二期工程472万元</t>
  </si>
  <si>
    <t>清远市合计</t>
  </si>
  <si>
    <t>清新区</t>
  </si>
  <si>
    <t>潮州市合计</t>
  </si>
  <si>
    <t>潮安区</t>
  </si>
  <si>
    <t>湘桥区</t>
  </si>
  <si>
    <t>揭阳市合计</t>
  </si>
  <si>
    <t>揭东区</t>
  </si>
  <si>
    <t>含曲溪敬老院升级改造项目（揭东区敬老院建设项目）952万元</t>
  </si>
  <si>
    <t>云浮市合计</t>
  </si>
  <si>
    <t>云安区</t>
  </si>
</sst>
</file>

<file path=xl/styles.xml><?xml version="1.0" encoding="utf-8"?>
<styleSheet xmlns="http://schemas.openxmlformats.org/spreadsheetml/2006/main">
  <numFmts count="11">
    <numFmt numFmtId="176" formatCode="0.0000_ "/>
    <numFmt numFmtId="177" formatCode="#,##0.0000_ "/>
    <numFmt numFmtId="178" formatCode="0.00000_ "/>
    <numFmt numFmtId="179" formatCode="0.00_ "/>
    <numFmt numFmtId="180" formatCode="#,##0_);[Red]\(#,##0\)"/>
    <numFmt numFmtId="181" formatCode="0_ "/>
    <numFmt numFmtId="182" formatCode="#,##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5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4"/>
      <name val="黑体"/>
      <charset val="134"/>
    </font>
    <font>
      <sz val="20"/>
      <name val="方正书宋_GBK"/>
      <charset val="134"/>
    </font>
    <font>
      <sz val="20"/>
      <name val="Times New Roman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2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0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0" fontId="23" fillId="0" borderId="0"/>
    <xf numFmtId="0" fontId="13" fillId="0" borderId="0"/>
    <xf numFmtId="0" fontId="13" fillId="0" borderId="0">
      <alignment vertical="center"/>
    </xf>
    <xf numFmtId="0" fontId="23" fillId="0" borderId="0"/>
    <xf numFmtId="0" fontId="23" fillId="0" borderId="0"/>
    <xf numFmtId="0" fontId="13" fillId="0" borderId="0">
      <alignment vertical="center"/>
    </xf>
    <xf numFmtId="0" fontId="26" fillId="18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32" fillId="0" borderId="0"/>
    <xf numFmtId="0" fontId="13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7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5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0" borderId="0"/>
    <xf numFmtId="0" fontId="22" fillId="26" borderId="0" applyNumberFormat="false" applyBorder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34" fillId="9" borderId="11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26" fillId="12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31" fillId="10" borderId="11" applyNumberFormat="false" applyAlignment="false" applyProtection="false">
      <alignment vertical="center"/>
    </xf>
    <xf numFmtId="0" fontId="30" fillId="9" borderId="10" applyNumberFormat="false" applyAlignment="false" applyProtection="false">
      <alignment vertical="center"/>
    </xf>
    <xf numFmtId="0" fontId="29" fillId="8" borderId="9" applyNumberFormat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3" fillId="0" borderId="0">
      <alignment vertical="center"/>
    </xf>
    <xf numFmtId="0" fontId="23" fillId="0" borderId="0"/>
    <xf numFmtId="0" fontId="22" fillId="31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0" fillId="6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9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38" fillId="21" borderId="0" applyNumberFormat="false" applyBorder="false" applyAlignment="false" applyProtection="false">
      <alignment vertical="center"/>
    </xf>
    <xf numFmtId="0" fontId="13" fillId="0" borderId="0"/>
    <xf numFmtId="0" fontId="26" fillId="23" borderId="0" applyNumberFormat="false" applyBorder="false" applyAlignment="false" applyProtection="false">
      <alignment vertical="center"/>
    </xf>
    <xf numFmtId="0" fontId="42" fillId="29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3" fillId="0" borderId="0"/>
    <xf numFmtId="0" fontId="22" fillId="3" borderId="0" applyNumberFormat="false" applyBorder="false" applyAlignment="false" applyProtection="false">
      <alignment vertical="center"/>
    </xf>
    <xf numFmtId="0" fontId="26" fillId="4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right" vertical="center" wrapText="true"/>
    </xf>
    <xf numFmtId="0" fontId="8" fillId="0" borderId="1" xfId="0" applyFont="true" applyFill="true" applyBorder="true" applyAlignment="true">
      <alignment horizontal="center" vertical="center"/>
    </xf>
    <xf numFmtId="181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right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180" fontId="10" fillId="0" borderId="1" xfId="15" applyNumberFormat="true" applyFont="true" applyFill="true" applyBorder="true" applyAlignment="true">
      <alignment horizontal="right" vertical="center"/>
    </xf>
    <xf numFmtId="0" fontId="10" fillId="0" borderId="1" xfId="16" applyNumberFormat="true" applyFont="true" applyFill="true" applyBorder="true" applyAlignment="true">
      <alignment horizontal="right" vertical="center" wrapText="true"/>
    </xf>
    <xf numFmtId="179" fontId="9" fillId="0" borderId="1" xfId="2" applyNumberFormat="true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right" vertical="center" wrapText="true"/>
    </xf>
    <xf numFmtId="0" fontId="10" fillId="0" borderId="1" xfId="3" applyNumberFormat="true" applyFont="true" applyFill="true" applyBorder="true" applyAlignment="true">
      <alignment horizontal="right" vertical="center" wrapText="true"/>
    </xf>
    <xf numFmtId="0" fontId="9" fillId="0" borderId="1" xfId="3" applyNumberFormat="true" applyFont="true" applyFill="true" applyBorder="true" applyAlignment="true">
      <alignment horizontal="center" vertical="center" wrapText="true"/>
    </xf>
    <xf numFmtId="0" fontId="10" fillId="0" borderId="1" xfId="2" applyNumberFormat="true" applyFont="true" applyFill="true" applyBorder="true" applyAlignment="true">
      <alignment horizontal="right" vertical="center" wrapText="true"/>
    </xf>
    <xf numFmtId="0" fontId="9" fillId="0" borderId="1" xfId="2" applyNumberFormat="true" applyFont="true" applyFill="true" applyBorder="true" applyAlignment="true">
      <alignment horizontal="center" vertical="center" wrapText="true"/>
    </xf>
    <xf numFmtId="0" fontId="10" fillId="0" borderId="1" xfId="6" applyNumberFormat="true" applyFont="true" applyFill="true" applyBorder="true" applyAlignment="true">
      <alignment horizontal="right" vertical="center" wrapText="true"/>
    </xf>
    <xf numFmtId="0" fontId="10" fillId="0" borderId="1" xfId="43" applyNumberFormat="true" applyFont="true" applyFill="true" applyBorder="true" applyAlignment="true">
      <alignment horizontal="right" vertical="center" wrapText="true"/>
    </xf>
    <xf numFmtId="0" fontId="13" fillId="0" borderId="0" xfId="0" applyFont="true" applyFill="true" applyBorder="true" applyAlignment="true">
      <alignment horizontal="right" vertical="center"/>
    </xf>
    <xf numFmtId="0" fontId="14" fillId="0" borderId="0" xfId="0" applyFont="true" applyFill="true" applyBorder="true" applyAlignment="true">
      <alignment horizontal="right" vertical="center"/>
    </xf>
    <xf numFmtId="0" fontId="14" fillId="0" borderId="0" xfId="0" applyFont="true" applyFill="true" applyBorder="true" applyAlignment="true">
      <alignment horizontal="center" vertical="center"/>
    </xf>
    <xf numFmtId="0" fontId="13" fillId="0" borderId="0" xfId="0" applyFont="true" applyFill="true" applyBorder="true" applyAlignment="true">
      <alignment vertical="center"/>
    </xf>
    <xf numFmtId="0" fontId="13" fillId="0" borderId="0" xfId="0" applyFont="true" applyFill="true" applyBorder="true" applyAlignment="true">
      <alignment horizontal="center" vertical="center"/>
    </xf>
    <xf numFmtId="179" fontId="13" fillId="0" borderId="0" xfId="0" applyNumberFormat="true" applyFont="true" applyFill="true" applyBorder="true" applyAlignment="true">
      <alignment vertical="center"/>
    </xf>
    <xf numFmtId="0" fontId="4" fillId="0" borderId="0" xfId="0" applyNumberFormat="true" applyFont="true" applyFill="true" applyBorder="true" applyAlignment="true">
      <alignment horizontal="left" vertical="center" wrapText="true"/>
    </xf>
    <xf numFmtId="0" fontId="4" fillId="0" borderId="0" xfId="0" applyNumberFormat="true" applyFont="true" applyFill="true" applyBorder="true" applyAlignment="true">
      <alignment horizontal="center" vertical="center" wrapText="true"/>
    </xf>
    <xf numFmtId="0" fontId="15" fillId="0" borderId="0" xfId="0" applyNumberFormat="true" applyFont="true" applyFill="true" applyBorder="true" applyAlignment="true">
      <alignment horizontal="center" vertical="center" wrapText="true"/>
    </xf>
    <xf numFmtId="0" fontId="16" fillId="0" borderId="1" xfId="0" applyNumberFormat="true" applyFont="true" applyFill="true" applyBorder="true" applyAlignment="true">
      <alignment horizontal="center" vertical="center" wrapText="true"/>
    </xf>
    <xf numFmtId="181" fontId="16" fillId="0" borderId="1" xfId="0" applyNumberFormat="true" applyFont="true" applyFill="true" applyBorder="true" applyAlignment="true">
      <alignment horizontal="center" vertical="center" wrapText="true"/>
    </xf>
    <xf numFmtId="0" fontId="17" fillId="0" borderId="1" xfId="0" applyNumberFormat="true" applyFont="true" applyFill="true" applyBorder="true" applyAlignment="true">
      <alignment horizontal="center" vertical="center" wrapText="true"/>
    </xf>
    <xf numFmtId="0" fontId="16" fillId="0" borderId="2" xfId="0" applyNumberFormat="true" applyFont="true" applyFill="true" applyBorder="true" applyAlignment="true">
      <alignment horizontal="center" vertical="center" wrapText="true"/>
    </xf>
    <xf numFmtId="0" fontId="16" fillId="0" borderId="3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81" fontId="3" fillId="0" borderId="1" xfId="0" applyNumberFormat="true" applyFont="true" applyFill="true" applyBorder="true" applyAlignment="true">
      <alignment horizontal="center" vertical="center" wrapText="true"/>
    </xf>
    <xf numFmtId="178" fontId="3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0" applyNumberFormat="true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1" fontId="2" fillId="0" borderId="1" xfId="0" applyNumberFormat="true" applyFont="true" applyFill="true" applyBorder="true" applyAlignment="true">
      <alignment horizontal="center" vertical="center" wrapText="true"/>
    </xf>
    <xf numFmtId="178" fontId="2" fillId="0" borderId="1" xfId="0" applyNumberFormat="true" applyFont="true" applyFill="true" applyBorder="true" applyAlignment="true">
      <alignment horizontal="center" vertical="center" wrapText="true"/>
    </xf>
    <xf numFmtId="0" fontId="19" fillId="0" borderId="4" xfId="0" applyFont="true" applyFill="true" applyBorder="true" applyAlignment="true">
      <alignment horizontal="center" vertical="center" wrapText="true"/>
    </xf>
    <xf numFmtId="0" fontId="20" fillId="0" borderId="1" xfId="0" applyFont="true" applyFill="true" applyBorder="true" applyAlignment="true">
      <alignment horizontal="center" vertical="center" wrapText="true"/>
    </xf>
    <xf numFmtId="1" fontId="3" fillId="0" borderId="1" xfId="0" applyNumberFormat="true" applyFont="true" applyFill="true" applyBorder="true" applyAlignment="true">
      <alignment horizontal="center" vertical="center" wrapText="true"/>
    </xf>
    <xf numFmtId="0" fontId="19" fillId="0" borderId="5" xfId="0" applyFont="true" applyFill="true" applyBorder="true" applyAlignment="true">
      <alignment horizontal="center" vertical="center" wrapText="true"/>
    </xf>
    <xf numFmtId="180" fontId="2" fillId="0" borderId="1" xfId="15" applyNumberFormat="true" applyFont="true" applyFill="true" applyBorder="true" applyAlignment="true">
      <alignment horizontal="center" vertical="center"/>
    </xf>
    <xf numFmtId="0" fontId="2" fillId="0" borderId="1" xfId="16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3" applyNumberFormat="true" applyFont="true" applyFill="true" applyBorder="true" applyAlignment="true">
      <alignment horizontal="center" vertical="center" wrapText="true"/>
    </xf>
    <xf numFmtId="0" fontId="14" fillId="0" borderId="1" xfId="3" applyNumberFormat="true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 shrinkToFit="true"/>
    </xf>
    <xf numFmtId="0" fontId="2" fillId="0" borderId="1" xfId="2" applyNumberFormat="true" applyFont="true" applyFill="true" applyBorder="true" applyAlignment="true">
      <alignment horizontal="center" vertical="center" wrapText="true"/>
    </xf>
    <xf numFmtId="0" fontId="14" fillId="0" borderId="1" xfId="2" applyNumberFormat="true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0" fontId="2" fillId="0" borderId="1" xfId="6" applyNumberFormat="true" applyFont="true" applyFill="true" applyBorder="true" applyAlignment="true">
      <alignment horizontal="center" vertical="center" wrapText="true"/>
    </xf>
    <xf numFmtId="182" fontId="17" fillId="0" borderId="1" xfId="0" applyNumberFormat="true" applyFont="true" applyFill="true" applyBorder="true" applyAlignment="true">
      <alignment horizontal="center" vertical="center" wrapText="true"/>
    </xf>
    <xf numFmtId="182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177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shrinkToFit="true"/>
    </xf>
    <xf numFmtId="182" fontId="2" fillId="0" borderId="1" xfId="0" applyNumberFormat="true" applyFont="true" applyFill="true" applyBorder="true" applyAlignment="true">
      <alignment horizontal="center" vertical="center" wrapText="true"/>
    </xf>
    <xf numFmtId="176" fontId="14" fillId="0" borderId="1" xfId="0" applyNumberFormat="true" applyFont="true" applyFill="true" applyBorder="true" applyAlignment="true">
      <alignment horizontal="center" vertical="center"/>
    </xf>
    <xf numFmtId="0" fontId="6" fillId="0" borderId="0" xfId="0" applyNumberFormat="true" applyFont="true" applyFill="true" applyBorder="true" applyAlignment="true">
      <alignment horizontal="center" vertical="center" wrapText="true"/>
    </xf>
    <xf numFmtId="178" fontId="16" fillId="0" borderId="1" xfId="0" applyNumberFormat="true" applyFont="true" applyFill="true" applyBorder="true" applyAlignment="true">
      <alignment horizontal="center" vertical="center" wrapText="true"/>
    </xf>
    <xf numFmtId="43" fontId="17" fillId="0" borderId="1" xfId="0" applyNumberFormat="true" applyFont="true" applyFill="true" applyBorder="true" applyAlignment="true">
      <alignment horizontal="center" vertical="center" wrapText="true"/>
    </xf>
    <xf numFmtId="0" fontId="17" fillId="0" borderId="3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 wrapText="true"/>
    </xf>
    <xf numFmtId="0" fontId="3" fillId="0" borderId="1" xfId="3" applyNumberFormat="true" applyFont="true" applyFill="true" applyBorder="true" applyAlignment="true">
      <alignment horizontal="center" vertical="center" wrapText="true"/>
    </xf>
    <xf numFmtId="0" fontId="3" fillId="0" borderId="1" xfId="2" applyNumberFormat="true" applyFont="true" applyFill="true" applyBorder="true" applyAlignment="true">
      <alignment horizontal="center" vertical="center" wrapText="true"/>
    </xf>
    <xf numFmtId="179" fontId="15" fillId="0" borderId="0" xfId="0" applyNumberFormat="true" applyFont="true" applyFill="true" applyBorder="true" applyAlignment="true">
      <alignment horizontal="center" vertical="center" wrapText="true"/>
    </xf>
    <xf numFmtId="179" fontId="17" fillId="0" borderId="1" xfId="0" applyNumberFormat="true" applyFont="true" applyFill="true" applyBorder="true" applyAlignment="true">
      <alignment horizontal="center" vertical="center" wrapText="true"/>
    </xf>
    <xf numFmtId="179" fontId="3" fillId="0" borderId="1" xfId="0" applyNumberFormat="true" applyFont="true" applyFill="true" applyBorder="true" applyAlignment="true">
      <alignment horizontal="center" vertical="center" wrapText="true"/>
    </xf>
    <xf numFmtId="181" fontId="2" fillId="0" borderId="1" xfId="0" applyNumberFormat="true" applyFont="true" applyFill="true" applyBorder="true" applyAlignment="true">
      <alignment horizontal="center" vertical="center" wrapText="true"/>
    </xf>
    <xf numFmtId="179" fontId="2" fillId="0" borderId="6" xfId="0" applyNumberFormat="true" applyFont="true" applyFill="true" applyBorder="true" applyAlignment="true">
      <alignment horizontal="center" vertical="center" wrapText="true"/>
    </xf>
    <xf numFmtId="179" fontId="3" fillId="0" borderId="6" xfId="0" applyNumberFormat="true" applyFont="true" applyFill="true" applyBorder="true" applyAlignment="true">
      <alignment horizontal="center" vertical="center" wrapText="true"/>
    </xf>
    <xf numFmtId="0" fontId="19" fillId="0" borderId="0" xfId="0" applyFont="true">
      <alignment vertical="center"/>
    </xf>
    <xf numFmtId="179" fontId="2" fillId="0" borderId="1" xfId="0" applyNumberFormat="true" applyFont="true" applyFill="true" applyBorder="true" applyAlignment="true">
      <alignment horizontal="center" vertical="center" wrapText="true"/>
    </xf>
    <xf numFmtId="0" fontId="14" fillId="0" borderId="0" xfId="0" applyFont="true" applyFill="true" applyBorder="true" applyAlignment="true">
      <alignment vertical="center"/>
    </xf>
    <xf numFmtId="0" fontId="2" fillId="0" borderId="1" xfId="43" applyNumberFormat="true" applyFont="true" applyFill="true" applyBorder="true" applyAlignment="true">
      <alignment horizontal="center" vertical="center" wrapText="true"/>
    </xf>
    <xf numFmtId="0" fontId="13" fillId="0" borderId="1" xfId="0" applyNumberFormat="true" applyFont="true" applyFill="true" applyBorder="true" applyAlignment="true">
      <alignment horizontal="center" vertical="center" wrapText="true"/>
    </xf>
    <xf numFmtId="178" fontId="13" fillId="0" borderId="0" xfId="0" applyNumberFormat="true" applyFont="true" applyFill="true" applyBorder="true" applyAlignment="true">
      <alignment vertical="center"/>
    </xf>
  </cellXfs>
  <cellStyles count="63">
    <cellStyle name="常规" xfId="0" builtinId="0"/>
    <cellStyle name="常规_Sheet1" xfId="1"/>
    <cellStyle name="常规 100" xfId="2"/>
    <cellStyle name="常规_测算表2_5" xfId="3"/>
    <cellStyle name="常规_Sheet1_16" xfId="4"/>
    <cellStyle name="常规_Sheet1_5" xfId="5"/>
    <cellStyle name="常规_测算表2_6" xfId="6"/>
    <cellStyle name="40% - 强调文字颜色 6" xfId="7" builtinId="51"/>
    <cellStyle name="20% - 强调文字颜色 6" xfId="8" builtinId="50"/>
    <cellStyle name="强调文字颜色 6" xfId="9" builtinId="49"/>
    <cellStyle name="40% - 强调文字颜色 5" xfId="10" builtinId="47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常规_2006月报格式通知的附件（修改）" xfId="15"/>
    <cellStyle name="常规_测算表2_4" xfId="16"/>
    <cellStyle name="解释性文本" xfId="17" builtinId="53"/>
    <cellStyle name="汇总" xfId="18" builtinId="25"/>
    <cellStyle name="百分比" xfId="19" builtinId="5"/>
    <cellStyle name="千位分隔" xfId="20" builtinId="3"/>
    <cellStyle name="标题 2" xfId="21" builtinId="17"/>
    <cellStyle name="货币[0]" xfId="22" builtinId="7"/>
    <cellStyle name="60% - 强调文字颜色 4" xfId="23" builtinId="44"/>
    <cellStyle name="警告文本" xfId="24" builtinId="11"/>
    <cellStyle name="20% - 强调文字颜色 2" xfId="25" builtinId="34"/>
    <cellStyle name="常规 5" xfId="26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60% - 强调文字颜色 6" xfId="38" builtinId="52"/>
    <cellStyle name="输入" xfId="39" builtinId="20"/>
    <cellStyle name="输出" xfId="40" builtinId="21"/>
    <cellStyle name="检查单元格" xfId="41" builtinId="23"/>
    <cellStyle name="链接单元格" xfId="42" builtinId="24"/>
    <cellStyle name="常规_测算表2_7" xfId="43"/>
    <cellStyle name="常规_Sheet1_6" xfId="44"/>
    <cellStyle name="60% - 强调文字颜色 1" xfId="45" builtinId="32"/>
    <cellStyle name="60% - 强调文字颜色 3" xfId="46" builtinId="40"/>
    <cellStyle name="注释" xfId="47" builtinId="10"/>
    <cellStyle name="标题" xfId="48" builtinId="15"/>
    <cellStyle name="好" xfId="49" builtinId="26"/>
    <cellStyle name="标题 4" xfId="50" builtinId="19"/>
    <cellStyle name="强调文字颜色 1" xfId="51" builtinId="29"/>
    <cellStyle name="适中" xfId="52" builtinId="28"/>
    <cellStyle name="常规 2 25" xfId="53"/>
    <cellStyle name="20% - 强调文字颜色 1" xfId="54" builtinId="30"/>
    <cellStyle name="差" xfId="55" builtinId="27"/>
    <cellStyle name="强调文字颜色 2" xfId="56" builtinId="33"/>
    <cellStyle name="40% - 强调文字颜色 1" xfId="57" builtinId="31"/>
    <cellStyle name="常规 2" xfId="58"/>
    <cellStyle name="常规_Sheet1_7" xfId="59"/>
    <cellStyle name="60% - 强调文字颜色 2" xfId="60" builtinId="36"/>
    <cellStyle name="40% - 强调文字颜色 2" xfId="61" builtinId="35"/>
    <cellStyle name="强调文字颜色 3" xfId="62" builtinId="37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76"/>
  <sheetViews>
    <sheetView view="pageBreakPreview" zoomScale="85" zoomScaleNormal="100" zoomScaleSheetLayoutView="85" workbookViewId="0">
      <pane ySplit="3" topLeftCell="A4" activePane="bottomLeft" state="frozen"/>
      <selection/>
      <selection pane="bottomLeft" activeCell="A1" sqref="A1:C1"/>
    </sheetView>
  </sheetViews>
  <sheetFormatPr defaultColWidth="9" defaultRowHeight="15"/>
  <cols>
    <col min="1" max="1" width="7.5" style="33" customWidth="true"/>
    <col min="2" max="2" width="15.5" style="34" customWidth="true"/>
    <col min="3" max="3" width="12.875" style="33" customWidth="true"/>
    <col min="4" max="4" width="12.5" style="33" customWidth="true"/>
    <col min="5" max="5" width="10.5" style="33" customWidth="true"/>
    <col min="6" max="6" width="11.625" style="33" customWidth="true"/>
    <col min="7" max="7" width="12.375" style="34" customWidth="true"/>
    <col min="8" max="8" width="10.625" style="33" customWidth="true"/>
    <col min="9" max="9" width="10.625" style="2" customWidth="true"/>
    <col min="10" max="10" width="10.625" style="33" customWidth="true"/>
    <col min="11" max="11" width="24.125" style="33" customWidth="true"/>
    <col min="12" max="12" width="13.875" style="33" customWidth="true"/>
    <col min="13" max="13" width="10.875" style="33" customWidth="true"/>
    <col min="14" max="14" width="13.875" style="33" customWidth="true"/>
    <col min="15" max="15" width="13.75" style="35"/>
    <col min="16" max="16" width="13.75" style="33"/>
    <col min="17" max="17" width="9.375" style="33"/>
    <col min="18" max="16384" width="9" style="33"/>
  </cols>
  <sheetData>
    <row r="1" ht="18.75" spans="1:3">
      <c r="A1" s="36" t="s">
        <v>0</v>
      </c>
      <c r="B1" s="37"/>
      <c r="C1" s="36"/>
    </row>
    <row r="2" ht="27" spans="1:15">
      <c r="A2" s="38" t="s">
        <v>1</v>
      </c>
      <c r="B2" s="38"/>
      <c r="C2" s="38"/>
      <c r="D2" s="38"/>
      <c r="E2" s="38"/>
      <c r="F2" s="38"/>
      <c r="G2" s="38"/>
      <c r="H2" s="38"/>
      <c r="I2" s="74"/>
      <c r="J2" s="38"/>
      <c r="K2" s="38"/>
      <c r="L2" s="38"/>
      <c r="M2" s="38"/>
      <c r="N2" s="38"/>
      <c r="O2" s="83"/>
    </row>
    <row r="3" ht="103" customHeight="true" spans="1:15">
      <c r="A3" s="39" t="s">
        <v>2</v>
      </c>
      <c r="B3" s="39"/>
      <c r="C3" s="40" t="s">
        <v>3</v>
      </c>
      <c r="D3" s="41" t="s">
        <v>4</v>
      </c>
      <c r="E3" s="65" t="s">
        <v>5</v>
      </c>
      <c r="F3" s="65" t="s">
        <v>6</v>
      </c>
      <c r="G3" s="41" t="s">
        <v>7</v>
      </c>
      <c r="H3" s="41" t="s">
        <v>8</v>
      </c>
      <c r="I3" s="39" t="s">
        <v>9</v>
      </c>
      <c r="J3" s="39" t="s">
        <v>10</v>
      </c>
      <c r="K3" s="75" t="s">
        <v>11</v>
      </c>
      <c r="L3" s="76" t="s">
        <v>12</v>
      </c>
      <c r="M3" s="76" t="s">
        <v>13</v>
      </c>
      <c r="N3" s="76" t="s">
        <v>14</v>
      </c>
      <c r="O3" s="84" t="s">
        <v>15</v>
      </c>
    </row>
    <row r="4" customHeight="true" spans="1:15">
      <c r="A4" s="42" t="s">
        <v>16</v>
      </c>
      <c r="B4" s="43"/>
      <c r="C4" s="40" t="s">
        <v>17</v>
      </c>
      <c r="D4" s="41"/>
      <c r="E4" s="65" t="s">
        <v>17</v>
      </c>
      <c r="F4" s="65"/>
      <c r="G4" s="41"/>
      <c r="H4" s="41"/>
      <c r="I4" s="77" t="s">
        <v>18</v>
      </c>
      <c r="J4" s="43"/>
      <c r="K4" s="75"/>
      <c r="L4" s="76" t="s">
        <v>19</v>
      </c>
      <c r="M4" s="76" t="s">
        <v>19</v>
      </c>
      <c r="N4" s="76" t="s">
        <v>19</v>
      </c>
      <c r="O4" s="84" t="s">
        <v>19</v>
      </c>
    </row>
    <row r="5" ht="20" customHeight="true" spans="1:15">
      <c r="A5" s="42" t="s">
        <v>20</v>
      </c>
      <c r="B5" s="43"/>
      <c r="C5" s="40">
        <v>1</v>
      </c>
      <c r="D5" s="40">
        <v>2</v>
      </c>
      <c r="E5" s="40">
        <v>3</v>
      </c>
      <c r="F5" s="40">
        <v>4</v>
      </c>
      <c r="G5" s="40">
        <v>5</v>
      </c>
      <c r="H5" s="40">
        <v>6</v>
      </c>
      <c r="I5" s="40">
        <v>7</v>
      </c>
      <c r="J5" s="40">
        <v>8</v>
      </c>
      <c r="K5" s="40">
        <v>9</v>
      </c>
      <c r="L5" s="40">
        <v>10</v>
      </c>
      <c r="M5" s="40">
        <v>11</v>
      </c>
      <c r="N5" s="40">
        <v>12</v>
      </c>
      <c r="O5" s="40">
        <v>13</v>
      </c>
    </row>
    <row r="6" ht="20" customHeight="true" spans="1:15">
      <c r="A6" s="44" t="s">
        <v>21</v>
      </c>
      <c r="B6" s="44"/>
      <c r="C6" s="45">
        <f t="shared" ref="C6:K6" si="0">SUM(C7:C75)</f>
        <v>9502502</v>
      </c>
      <c r="D6" s="46">
        <f t="shared" si="0"/>
        <v>1</v>
      </c>
      <c r="E6" s="66">
        <f t="shared" si="0"/>
        <v>40367</v>
      </c>
      <c r="F6" s="46">
        <f t="shared" si="0"/>
        <v>1</v>
      </c>
      <c r="G6" s="44">
        <f t="shared" si="0"/>
        <v>53.333052817829</v>
      </c>
      <c r="H6" s="46">
        <f t="shared" si="0"/>
        <v>1</v>
      </c>
      <c r="I6" s="45">
        <f t="shared" si="0"/>
        <v>93</v>
      </c>
      <c r="J6" s="78">
        <f t="shared" si="0"/>
        <v>0.999999999999999</v>
      </c>
      <c r="K6" s="46">
        <f t="shared" si="0"/>
        <v>1</v>
      </c>
      <c r="L6" s="78">
        <v>13292</v>
      </c>
      <c r="M6" s="45">
        <f>SUM(M7:M75)</f>
        <v>10225</v>
      </c>
      <c r="N6" s="85">
        <f>SUM(N7:N75)</f>
        <v>23517</v>
      </c>
      <c r="O6" s="85">
        <f>SUM(O7:O75)</f>
        <v>23517</v>
      </c>
    </row>
    <row r="7" ht="20" customHeight="true" spans="1:18">
      <c r="A7" s="47" t="s">
        <v>22</v>
      </c>
      <c r="B7" s="48" t="s">
        <v>23</v>
      </c>
      <c r="C7" s="49">
        <v>261384</v>
      </c>
      <c r="D7" s="50">
        <f>C7/C$6</f>
        <v>0.0275068608246544</v>
      </c>
      <c r="E7" s="67">
        <v>398</v>
      </c>
      <c r="F7" s="50">
        <f>E7/E$6</f>
        <v>0.00985953873213268</v>
      </c>
      <c r="G7" s="68">
        <v>0.63595179791181</v>
      </c>
      <c r="H7" s="50">
        <f>SUM(1-G7/$G$6)/68</f>
        <v>0.0145305270745892</v>
      </c>
      <c r="I7" s="48">
        <v>2</v>
      </c>
      <c r="J7" s="50">
        <f>I7/I$6</f>
        <v>0.021505376344086</v>
      </c>
      <c r="K7" s="50">
        <f t="shared" ref="K7:K70" si="1">D7*0.3+F7*0.3++H7*0.3+J7*0.1</f>
        <v>0.0177196156238215</v>
      </c>
      <c r="L7" s="79">
        <f t="shared" ref="L7:L70" si="2">$L$6*K7</f>
        <v>235.529130871835</v>
      </c>
      <c r="M7" s="86">
        <v>0</v>
      </c>
      <c r="N7" s="87">
        <f t="shared" ref="N7:N70" si="3">L7+M7</f>
        <v>235.529130871835</v>
      </c>
      <c r="O7" s="87">
        <f t="shared" ref="O7:O17" si="4">ROUND(N7,0)</f>
        <v>236</v>
      </c>
      <c r="P7"/>
      <c r="Q7"/>
      <c r="R7"/>
    </row>
    <row r="8" ht="20" customHeight="true" spans="1:18">
      <c r="A8" s="47"/>
      <c r="B8" s="48" t="s">
        <v>24</v>
      </c>
      <c r="C8" s="49">
        <v>187791</v>
      </c>
      <c r="D8" s="50">
        <f t="shared" ref="D7:D71" si="5">C8/C$6</f>
        <v>0.0197622689266469</v>
      </c>
      <c r="E8" s="67">
        <v>122</v>
      </c>
      <c r="F8" s="50">
        <f t="shared" ref="F7:F71" si="6">E8/E$6</f>
        <v>0.00302227066663364</v>
      </c>
      <c r="G8" s="68">
        <v>0.566409427736924</v>
      </c>
      <c r="H8" s="50">
        <f t="shared" ref="H8:H39" si="7">SUM(1-G8/$G$6)/68</f>
        <v>0.0145497024613391</v>
      </c>
      <c r="I8" s="48">
        <v>2</v>
      </c>
      <c r="J8" s="50">
        <f t="shared" ref="J7:J71" si="8">I8/I$6</f>
        <v>0.021505376344086</v>
      </c>
      <c r="K8" s="50">
        <f t="shared" si="1"/>
        <v>0.0133508102507945</v>
      </c>
      <c r="L8" s="79">
        <f t="shared" si="2"/>
        <v>177.45896985356</v>
      </c>
      <c r="M8" s="86">
        <v>0</v>
      </c>
      <c r="N8" s="87">
        <f t="shared" si="3"/>
        <v>177.45896985356</v>
      </c>
      <c r="O8" s="87">
        <f t="shared" si="4"/>
        <v>177</v>
      </c>
      <c r="P8"/>
      <c r="Q8"/>
      <c r="R8"/>
    </row>
    <row r="9" ht="20" customHeight="true" spans="1:18">
      <c r="A9" s="47"/>
      <c r="B9" s="48" t="s">
        <v>25</v>
      </c>
      <c r="C9" s="49">
        <v>161921</v>
      </c>
      <c r="D9" s="50">
        <f t="shared" si="5"/>
        <v>0.0170398280368686</v>
      </c>
      <c r="E9" s="67">
        <v>39</v>
      </c>
      <c r="F9" s="50">
        <f t="shared" si="6"/>
        <v>0.000966135704907474</v>
      </c>
      <c r="G9" s="68">
        <v>0.716003750974782</v>
      </c>
      <c r="H9" s="50">
        <f t="shared" si="7"/>
        <v>0.0145084538096687</v>
      </c>
      <c r="I9" s="48">
        <v>1</v>
      </c>
      <c r="J9" s="50">
        <f t="shared" si="8"/>
        <v>0.010752688172043</v>
      </c>
      <c r="K9" s="50">
        <f t="shared" si="1"/>
        <v>0.0108295940826377</v>
      </c>
      <c r="L9" s="79">
        <f t="shared" si="2"/>
        <v>143.946964546421</v>
      </c>
      <c r="M9" s="86">
        <v>0</v>
      </c>
      <c r="N9" s="87">
        <f t="shared" si="3"/>
        <v>143.946964546421</v>
      </c>
      <c r="O9" s="87">
        <f t="shared" si="4"/>
        <v>144</v>
      </c>
      <c r="P9"/>
      <c r="Q9"/>
      <c r="R9"/>
    </row>
    <row r="10" s="30" customFormat="true" ht="20" customHeight="true" spans="1:19">
      <c r="A10" s="51" t="s">
        <v>26</v>
      </c>
      <c r="B10" s="48" t="s">
        <v>27</v>
      </c>
      <c r="C10" s="49">
        <v>62969</v>
      </c>
      <c r="D10" s="50">
        <f t="shared" si="5"/>
        <v>0.00662657056004829</v>
      </c>
      <c r="E10" s="67">
        <v>351</v>
      </c>
      <c r="F10" s="50">
        <f t="shared" si="6"/>
        <v>0.00869522134416727</v>
      </c>
      <c r="G10" s="68">
        <v>0.84188756519528</v>
      </c>
      <c r="H10" s="50">
        <f t="shared" si="7"/>
        <v>0.0144737430165628</v>
      </c>
      <c r="I10" s="48">
        <v>1</v>
      </c>
      <c r="J10" s="50">
        <f t="shared" si="8"/>
        <v>0.010752688172043</v>
      </c>
      <c r="K10" s="50">
        <f t="shared" si="1"/>
        <v>0.0100139292934378</v>
      </c>
      <c r="L10" s="79">
        <f t="shared" si="2"/>
        <v>133.105148168375</v>
      </c>
      <c r="M10" s="86">
        <v>0</v>
      </c>
      <c r="N10" s="87">
        <f t="shared" si="3"/>
        <v>133.105148168375</v>
      </c>
      <c r="O10" s="87">
        <f t="shared" si="4"/>
        <v>133</v>
      </c>
      <c r="P10"/>
      <c r="Q10"/>
      <c r="R10"/>
      <c r="S10" s="33"/>
    </row>
    <row r="11" s="31" customFormat="true" ht="20" customHeight="true" spans="1:19">
      <c r="A11" s="51"/>
      <c r="B11" s="52" t="s">
        <v>28</v>
      </c>
      <c r="C11" s="53">
        <v>47101</v>
      </c>
      <c r="D11" s="46">
        <f t="shared" si="5"/>
        <v>0.00495669456317926</v>
      </c>
      <c r="E11" s="69">
        <v>75</v>
      </c>
      <c r="F11" s="46">
        <f t="shared" si="6"/>
        <v>0.00185795327866822</v>
      </c>
      <c r="G11" s="70">
        <v>0.861301812678586</v>
      </c>
      <c r="H11" s="46">
        <f t="shared" si="7"/>
        <v>0.0144683897951667</v>
      </c>
      <c r="I11" s="80">
        <v>1</v>
      </c>
      <c r="J11" s="46">
        <f t="shared" si="8"/>
        <v>0.010752688172043</v>
      </c>
      <c r="K11" s="46">
        <f t="shared" si="1"/>
        <v>0.00746018010830856</v>
      </c>
      <c r="L11" s="78">
        <f t="shared" si="2"/>
        <v>99.1607139996374</v>
      </c>
      <c r="M11" s="45">
        <v>1594</v>
      </c>
      <c r="N11" s="88">
        <f t="shared" si="3"/>
        <v>1693.16071399964</v>
      </c>
      <c r="O11" s="88">
        <f t="shared" si="4"/>
        <v>1693</v>
      </c>
      <c r="P11" s="89"/>
      <c r="Q11" s="89"/>
      <c r="R11" s="89"/>
      <c r="S11" s="91"/>
    </row>
    <row r="12" s="31" customFormat="true" ht="20" customHeight="true" spans="1:19">
      <c r="A12" s="51"/>
      <c r="B12" s="52" t="s">
        <v>29</v>
      </c>
      <c r="C12" s="53">
        <v>45814</v>
      </c>
      <c r="D12" s="46">
        <f t="shared" si="5"/>
        <v>0.00482125654906466</v>
      </c>
      <c r="E12" s="69">
        <v>328</v>
      </c>
      <c r="F12" s="46">
        <f t="shared" si="6"/>
        <v>0.00812544900537568</v>
      </c>
      <c r="G12" s="70">
        <v>0.82017142724714</v>
      </c>
      <c r="H12" s="46">
        <f t="shared" si="7"/>
        <v>0.0144797309537415</v>
      </c>
      <c r="I12" s="80">
        <v>1</v>
      </c>
      <c r="J12" s="46">
        <f t="shared" si="8"/>
        <v>0.010752688172043</v>
      </c>
      <c r="K12" s="46">
        <f t="shared" si="1"/>
        <v>0.00930319976965886</v>
      </c>
      <c r="L12" s="78">
        <f t="shared" si="2"/>
        <v>123.658131338306</v>
      </c>
      <c r="M12" s="45">
        <v>0</v>
      </c>
      <c r="N12" s="88">
        <f t="shared" si="3"/>
        <v>123.658131338306</v>
      </c>
      <c r="O12" s="88">
        <f t="shared" si="4"/>
        <v>124</v>
      </c>
      <c r="P12" s="89"/>
      <c r="Q12" s="89"/>
      <c r="R12" s="89"/>
      <c r="S12" s="91"/>
    </row>
    <row r="13" s="32" customFormat="true" ht="20" customHeight="true" spans="1:19">
      <c r="A13" s="51"/>
      <c r="B13" s="47" t="s">
        <v>30</v>
      </c>
      <c r="C13" s="53">
        <v>91076</v>
      </c>
      <c r="D13" s="46">
        <f t="shared" si="5"/>
        <v>0.00958442313403354</v>
      </c>
      <c r="E13" s="66">
        <v>355</v>
      </c>
      <c r="F13" s="46">
        <f t="shared" si="6"/>
        <v>0.00879431218569624</v>
      </c>
      <c r="G13" s="46">
        <v>0.798617158703274</v>
      </c>
      <c r="H13" s="46">
        <f t="shared" si="7"/>
        <v>0.0144856742575778</v>
      </c>
      <c r="I13" s="44">
        <v>2</v>
      </c>
      <c r="J13" s="46">
        <f t="shared" si="8"/>
        <v>0.021505376344086</v>
      </c>
      <c r="K13" s="46">
        <f t="shared" si="1"/>
        <v>0.0120098605076009</v>
      </c>
      <c r="L13" s="78">
        <f t="shared" si="2"/>
        <v>159.635065867031</v>
      </c>
      <c r="M13" s="45">
        <v>0</v>
      </c>
      <c r="N13" s="88">
        <f t="shared" si="3"/>
        <v>159.635065867031</v>
      </c>
      <c r="O13" s="88">
        <f t="shared" si="4"/>
        <v>160</v>
      </c>
      <c r="P13" s="89"/>
      <c r="Q13" s="89"/>
      <c r="R13" s="89"/>
      <c r="S13" s="91"/>
    </row>
    <row r="14" s="32" customFormat="true" ht="20" customHeight="true" spans="1:19">
      <c r="A14" s="51"/>
      <c r="B14" s="47" t="s">
        <v>31</v>
      </c>
      <c r="C14" s="53">
        <v>40244</v>
      </c>
      <c r="D14" s="46">
        <f t="shared" si="5"/>
        <v>0.00423509513599681</v>
      </c>
      <c r="E14" s="66">
        <v>148</v>
      </c>
      <c r="F14" s="46">
        <f t="shared" si="6"/>
        <v>0.00366636113657195</v>
      </c>
      <c r="G14" s="46">
        <v>0.940108098828055</v>
      </c>
      <c r="H14" s="46">
        <f t="shared" si="7"/>
        <v>0.0144466600063856</v>
      </c>
      <c r="I14" s="44">
        <v>1</v>
      </c>
      <c r="J14" s="46">
        <f t="shared" si="8"/>
        <v>0.010752688172043</v>
      </c>
      <c r="K14" s="46">
        <f t="shared" si="1"/>
        <v>0.0077797037008906</v>
      </c>
      <c r="L14" s="78">
        <f t="shared" si="2"/>
        <v>103.407821592238</v>
      </c>
      <c r="M14" s="45">
        <v>1543</v>
      </c>
      <c r="N14" s="88">
        <f t="shared" si="3"/>
        <v>1646.40782159224</v>
      </c>
      <c r="O14" s="88">
        <f t="shared" si="4"/>
        <v>1646</v>
      </c>
      <c r="P14" s="89"/>
      <c r="Q14" s="89"/>
      <c r="R14" s="89"/>
      <c r="S14" s="91"/>
    </row>
    <row r="15" s="32" customFormat="true" ht="20" customHeight="true" spans="1:19">
      <c r="A15" s="51"/>
      <c r="B15" s="47" t="s">
        <v>32</v>
      </c>
      <c r="C15" s="53">
        <v>39326</v>
      </c>
      <c r="D15" s="46">
        <f t="shared" si="5"/>
        <v>0.00413848900005493</v>
      </c>
      <c r="E15" s="66">
        <v>183</v>
      </c>
      <c r="F15" s="46">
        <f t="shared" si="6"/>
        <v>0.00453340599995045</v>
      </c>
      <c r="G15" s="46">
        <v>1.0437938903577</v>
      </c>
      <c r="H15" s="46">
        <f t="shared" si="7"/>
        <v>0.0144180700237886</v>
      </c>
      <c r="I15" s="44">
        <v>1</v>
      </c>
      <c r="J15" s="46">
        <f t="shared" si="8"/>
        <v>0.010752688172043</v>
      </c>
      <c r="K15" s="46">
        <f t="shared" si="1"/>
        <v>0.00800225832434248</v>
      </c>
      <c r="L15" s="78">
        <f t="shared" si="2"/>
        <v>106.36601764716</v>
      </c>
      <c r="M15" s="45">
        <v>0</v>
      </c>
      <c r="N15" s="88">
        <f t="shared" si="3"/>
        <v>106.36601764716</v>
      </c>
      <c r="O15" s="88">
        <f t="shared" si="4"/>
        <v>106</v>
      </c>
      <c r="P15" s="89"/>
      <c r="Q15" s="89"/>
      <c r="R15" s="89"/>
      <c r="S15" s="91"/>
    </row>
    <row r="16" s="32" customFormat="true" ht="20" customHeight="true" spans="1:19">
      <c r="A16" s="54"/>
      <c r="B16" s="47" t="s">
        <v>33</v>
      </c>
      <c r="C16" s="53">
        <v>69658</v>
      </c>
      <c r="D16" s="46">
        <f t="shared" si="5"/>
        <v>0.00733049043294071</v>
      </c>
      <c r="E16" s="66">
        <v>338</v>
      </c>
      <c r="F16" s="46">
        <f t="shared" si="6"/>
        <v>0.00837317610919811</v>
      </c>
      <c r="G16" s="46">
        <v>0.756736840260353</v>
      </c>
      <c r="H16" s="46">
        <f t="shared" si="7"/>
        <v>0.0144972222002397</v>
      </c>
      <c r="I16" s="44">
        <v>1</v>
      </c>
      <c r="J16" s="46">
        <f t="shared" si="8"/>
        <v>0.010752688172043</v>
      </c>
      <c r="K16" s="46">
        <f t="shared" si="1"/>
        <v>0.0101355354399179</v>
      </c>
      <c r="L16" s="78">
        <f t="shared" si="2"/>
        <v>134.721537067388</v>
      </c>
      <c r="M16" s="45">
        <v>0</v>
      </c>
      <c r="N16" s="88">
        <f t="shared" si="3"/>
        <v>134.721537067388</v>
      </c>
      <c r="O16" s="88">
        <f t="shared" si="4"/>
        <v>135</v>
      </c>
      <c r="P16" s="89"/>
      <c r="Q16" s="89"/>
      <c r="R16" s="89"/>
      <c r="S16" s="91"/>
    </row>
    <row r="17" s="30" customFormat="true" ht="20" customHeight="true" spans="1:19">
      <c r="A17" s="51" t="s">
        <v>34</v>
      </c>
      <c r="B17" s="48" t="s">
        <v>35</v>
      </c>
      <c r="C17" s="49">
        <v>45244</v>
      </c>
      <c r="D17" s="50">
        <f t="shared" si="5"/>
        <v>0.00476127234700924</v>
      </c>
      <c r="E17" s="67">
        <v>160</v>
      </c>
      <c r="F17" s="50">
        <f t="shared" si="6"/>
        <v>0.00396363366115887</v>
      </c>
      <c r="G17" s="68">
        <v>0.806074006137396</v>
      </c>
      <c r="H17" s="50">
        <f t="shared" si="7"/>
        <v>0.0144836181307428</v>
      </c>
      <c r="I17" s="48">
        <v>1</v>
      </c>
      <c r="J17" s="50">
        <f t="shared" si="8"/>
        <v>0.010752688172043</v>
      </c>
      <c r="K17" s="50">
        <f t="shared" si="1"/>
        <v>0.00803782605887757</v>
      </c>
      <c r="L17" s="79">
        <f t="shared" si="2"/>
        <v>106.838783974601</v>
      </c>
      <c r="M17" s="86">
        <v>1307</v>
      </c>
      <c r="N17" s="87">
        <f t="shared" si="3"/>
        <v>1413.8387839746</v>
      </c>
      <c r="O17" s="87">
        <f t="shared" si="4"/>
        <v>1414</v>
      </c>
      <c r="P17"/>
      <c r="Q17"/>
      <c r="R17"/>
      <c r="S17" s="33"/>
    </row>
    <row r="18" s="31" customFormat="true" ht="20" customHeight="true" spans="1:19">
      <c r="A18" s="51"/>
      <c r="B18" s="52" t="s">
        <v>36</v>
      </c>
      <c r="C18" s="53">
        <v>89099</v>
      </c>
      <c r="D18" s="46">
        <f t="shared" si="5"/>
        <v>0.00937637266479923</v>
      </c>
      <c r="E18" s="69">
        <v>259</v>
      </c>
      <c r="F18" s="46">
        <f t="shared" si="6"/>
        <v>0.00641613198900092</v>
      </c>
      <c r="G18" s="70">
        <v>0.702102873033714</v>
      </c>
      <c r="H18" s="46">
        <f t="shared" si="7"/>
        <v>0.0145122867924965</v>
      </c>
      <c r="I18" s="80">
        <v>2</v>
      </c>
      <c r="J18" s="46">
        <f t="shared" si="8"/>
        <v>0.021505376344086</v>
      </c>
      <c r="K18" s="46">
        <f t="shared" si="1"/>
        <v>0.0112419750682976</v>
      </c>
      <c r="L18" s="78">
        <f t="shared" si="2"/>
        <v>149.428332607811</v>
      </c>
      <c r="M18" s="45">
        <v>0</v>
      </c>
      <c r="N18" s="85">
        <f t="shared" si="3"/>
        <v>149.428332607811</v>
      </c>
      <c r="O18" s="85">
        <f t="shared" ref="O18:O75" si="9">ROUND(N18,0)</f>
        <v>149</v>
      </c>
      <c r="P18" s="89"/>
      <c r="Q18" s="89"/>
      <c r="R18" s="89"/>
      <c r="S18" s="91"/>
    </row>
    <row r="19" s="31" customFormat="true" ht="20" customHeight="true" spans="1:19">
      <c r="A19" s="51"/>
      <c r="B19" s="52" t="s">
        <v>37</v>
      </c>
      <c r="C19" s="53">
        <v>97112</v>
      </c>
      <c r="D19" s="46">
        <f t="shared" si="5"/>
        <v>0.0102196242631677</v>
      </c>
      <c r="E19" s="69">
        <v>1088</v>
      </c>
      <c r="F19" s="46">
        <f t="shared" si="6"/>
        <v>0.0269527088958803</v>
      </c>
      <c r="G19" s="70">
        <v>0.911253406250222</v>
      </c>
      <c r="H19" s="46">
        <f t="shared" si="7"/>
        <v>0.0144546163053777</v>
      </c>
      <c r="I19" s="80">
        <v>1</v>
      </c>
      <c r="J19" s="46">
        <f t="shared" si="8"/>
        <v>0.010752688172043</v>
      </c>
      <c r="K19" s="46">
        <f t="shared" si="1"/>
        <v>0.016563353656532</v>
      </c>
      <c r="L19" s="78">
        <f t="shared" si="2"/>
        <v>220.160096802623</v>
      </c>
      <c r="M19" s="45">
        <v>0</v>
      </c>
      <c r="N19" s="85">
        <f t="shared" si="3"/>
        <v>220.160096802623</v>
      </c>
      <c r="O19" s="85">
        <f t="shared" si="9"/>
        <v>220</v>
      </c>
      <c r="P19" s="89"/>
      <c r="Q19" s="89"/>
      <c r="R19" s="89"/>
      <c r="S19" s="91"/>
    </row>
    <row r="20" s="32" customFormat="true" ht="20" customHeight="true" spans="1:19">
      <c r="A20" s="51"/>
      <c r="B20" s="47" t="s">
        <v>38</v>
      </c>
      <c r="C20" s="53">
        <v>138645</v>
      </c>
      <c r="D20" s="46">
        <f t="shared" si="5"/>
        <v>0.0145903678841636</v>
      </c>
      <c r="E20" s="66">
        <v>781</v>
      </c>
      <c r="F20" s="46">
        <f t="shared" si="6"/>
        <v>0.0193474868085317</v>
      </c>
      <c r="G20" s="46">
        <v>0.618195955094547</v>
      </c>
      <c r="H20" s="46">
        <f t="shared" si="7"/>
        <v>0.0145354230128817</v>
      </c>
      <c r="I20" s="44">
        <v>2</v>
      </c>
      <c r="J20" s="46">
        <f t="shared" si="8"/>
        <v>0.021505376344086</v>
      </c>
      <c r="K20" s="46">
        <f t="shared" si="1"/>
        <v>0.0166925209460817</v>
      </c>
      <c r="L20" s="78">
        <f t="shared" si="2"/>
        <v>221.876988415318</v>
      </c>
      <c r="M20" s="45">
        <v>0</v>
      </c>
      <c r="N20" s="85">
        <f t="shared" si="3"/>
        <v>221.876988415318</v>
      </c>
      <c r="O20" s="85">
        <f t="shared" si="9"/>
        <v>222</v>
      </c>
      <c r="P20" s="89"/>
      <c r="Q20" s="89"/>
      <c r="R20" s="89"/>
      <c r="S20" s="91"/>
    </row>
    <row r="21" s="32" customFormat="true" ht="20" customHeight="true" spans="1:19">
      <c r="A21" s="51"/>
      <c r="B21" s="47" t="s">
        <v>39</v>
      </c>
      <c r="C21" s="53">
        <v>161455</v>
      </c>
      <c r="D21" s="46">
        <f t="shared" si="5"/>
        <v>0.0169907883208022</v>
      </c>
      <c r="E21" s="66">
        <v>1751</v>
      </c>
      <c r="F21" s="46">
        <f t="shared" si="6"/>
        <v>0.0433770158793074</v>
      </c>
      <c r="G21" s="46">
        <v>0.726491272219305</v>
      </c>
      <c r="H21" s="46">
        <f t="shared" si="7"/>
        <v>0.0145055620147039</v>
      </c>
      <c r="I21" s="44">
        <v>2</v>
      </c>
      <c r="J21" s="46">
        <f t="shared" si="8"/>
        <v>0.021505376344086</v>
      </c>
      <c r="K21" s="46">
        <f t="shared" si="1"/>
        <v>0.0246125474988526</v>
      </c>
      <c r="L21" s="78">
        <f t="shared" si="2"/>
        <v>327.149981354749</v>
      </c>
      <c r="M21" s="45">
        <v>0</v>
      </c>
      <c r="N21" s="85">
        <f t="shared" si="3"/>
        <v>327.149981354749</v>
      </c>
      <c r="O21" s="85">
        <f t="shared" si="9"/>
        <v>327</v>
      </c>
      <c r="P21" s="89"/>
      <c r="Q21" s="89"/>
      <c r="R21" s="89"/>
      <c r="S21" s="91"/>
    </row>
    <row r="22" s="32" customFormat="true" ht="20" customHeight="true" spans="1:19">
      <c r="A22" s="54"/>
      <c r="B22" s="47" t="s">
        <v>40</v>
      </c>
      <c r="C22" s="53">
        <v>71785</v>
      </c>
      <c r="D22" s="46">
        <f t="shared" si="5"/>
        <v>0.0075543262185054</v>
      </c>
      <c r="E22" s="66">
        <v>841</v>
      </c>
      <c r="F22" s="46">
        <f t="shared" si="6"/>
        <v>0.0208338494314663</v>
      </c>
      <c r="G22" s="46">
        <v>0.675503256916598</v>
      </c>
      <c r="H22" s="46">
        <f t="shared" si="7"/>
        <v>0.0145196212840469</v>
      </c>
      <c r="I22" s="44">
        <v>2</v>
      </c>
      <c r="J22" s="46">
        <f t="shared" si="8"/>
        <v>0.021505376344086</v>
      </c>
      <c r="K22" s="46">
        <f t="shared" si="1"/>
        <v>0.0150228767146142</v>
      </c>
      <c r="L22" s="78">
        <f t="shared" si="2"/>
        <v>199.684077290652</v>
      </c>
      <c r="M22" s="45">
        <v>0</v>
      </c>
      <c r="N22" s="85">
        <f t="shared" si="3"/>
        <v>199.684077290652</v>
      </c>
      <c r="O22" s="85">
        <f t="shared" si="9"/>
        <v>200</v>
      </c>
      <c r="P22" s="89"/>
      <c r="Q22" s="89"/>
      <c r="R22" s="89"/>
      <c r="S22" s="91"/>
    </row>
    <row r="23" s="30" customFormat="true" ht="20" customHeight="true" spans="1:19">
      <c r="A23" s="51" t="s">
        <v>41</v>
      </c>
      <c r="B23" s="48" t="s">
        <v>42</v>
      </c>
      <c r="C23" s="49">
        <v>78394</v>
      </c>
      <c r="D23" s="50">
        <f t="shared" si="5"/>
        <v>0.00824982725602163</v>
      </c>
      <c r="E23" s="57">
        <v>428</v>
      </c>
      <c r="F23" s="50">
        <f t="shared" si="6"/>
        <v>0.0106027200436</v>
      </c>
      <c r="G23" s="68">
        <v>0.769035077222179</v>
      </c>
      <c r="H23" s="50">
        <f t="shared" si="7"/>
        <v>0.014493831124418</v>
      </c>
      <c r="I23" s="48">
        <v>2</v>
      </c>
      <c r="J23" s="50">
        <f t="shared" si="8"/>
        <v>0.021505376344086</v>
      </c>
      <c r="K23" s="50">
        <f t="shared" si="1"/>
        <v>0.0121544511616205</v>
      </c>
      <c r="L23" s="79">
        <f t="shared" si="2"/>
        <v>161.556964840259</v>
      </c>
      <c r="M23" s="86">
        <v>2204</v>
      </c>
      <c r="N23" s="90">
        <f t="shared" si="3"/>
        <v>2365.55696484026</v>
      </c>
      <c r="O23" s="90">
        <v>2365</v>
      </c>
      <c r="P23"/>
      <c r="Q23"/>
      <c r="R23"/>
      <c r="S23" s="33"/>
    </row>
    <row r="24" s="30" customFormat="true" ht="20" customHeight="true" spans="1:19">
      <c r="A24" s="51"/>
      <c r="B24" s="48" t="s">
        <v>43</v>
      </c>
      <c r="C24" s="49">
        <v>132538</v>
      </c>
      <c r="D24" s="50">
        <f t="shared" si="5"/>
        <v>0.013947695038633</v>
      </c>
      <c r="E24" s="67">
        <v>589</v>
      </c>
      <c r="F24" s="50">
        <f t="shared" si="6"/>
        <v>0.0145911264151411</v>
      </c>
      <c r="G24" s="68">
        <v>0.978298357044076</v>
      </c>
      <c r="H24" s="50">
        <f t="shared" si="7"/>
        <v>0.0144361295489172</v>
      </c>
      <c r="I24" s="48">
        <v>2</v>
      </c>
      <c r="J24" s="50">
        <f t="shared" si="8"/>
        <v>0.021505376344086</v>
      </c>
      <c r="K24" s="50">
        <f t="shared" si="1"/>
        <v>0.015043022935216</v>
      </c>
      <c r="L24" s="79">
        <f t="shared" si="2"/>
        <v>199.951860854891</v>
      </c>
      <c r="M24" s="86">
        <v>0</v>
      </c>
      <c r="N24" s="90">
        <f t="shared" si="3"/>
        <v>199.951860854891</v>
      </c>
      <c r="O24" s="90">
        <f t="shared" si="9"/>
        <v>200</v>
      </c>
      <c r="P24"/>
      <c r="Q24"/>
      <c r="R24"/>
      <c r="S24" s="33"/>
    </row>
    <row r="25" s="31" customFormat="true" ht="20" customHeight="true" spans="1:19">
      <c r="A25" s="51"/>
      <c r="B25" s="52" t="s">
        <v>44</v>
      </c>
      <c r="C25" s="53">
        <v>50751</v>
      </c>
      <c r="D25" s="46">
        <f t="shared" si="5"/>
        <v>0.00534080392721833</v>
      </c>
      <c r="E25" s="44">
        <v>324</v>
      </c>
      <c r="F25" s="46">
        <f t="shared" si="6"/>
        <v>0.00802635816384671</v>
      </c>
      <c r="G25" s="70">
        <v>0.990868953983105</v>
      </c>
      <c r="H25" s="46">
        <f t="shared" si="7"/>
        <v>0.0144326633734421</v>
      </c>
      <c r="I25" s="80">
        <v>2</v>
      </c>
      <c r="J25" s="46">
        <f t="shared" si="8"/>
        <v>0.021505376344086</v>
      </c>
      <c r="K25" s="46">
        <f t="shared" si="1"/>
        <v>0.0104904852737607</v>
      </c>
      <c r="L25" s="78">
        <f t="shared" si="2"/>
        <v>139.439530258828</v>
      </c>
      <c r="M25" s="45">
        <v>1153</v>
      </c>
      <c r="N25" s="85">
        <f t="shared" si="3"/>
        <v>1292.43953025883</v>
      </c>
      <c r="O25" s="85">
        <f t="shared" si="9"/>
        <v>1292</v>
      </c>
      <c r="P25" s="89"/>
      <c r="Q25" s="89"/>
      <c r="R25" s="89"/>
      <c r="S25" s="91"/>
    </row>
    <row r="26" s="31" customFormat="true" ht="20" customHeight="true" spans="1:19">
      <c r="A26" s="51"/>
      <c r="B26" s="52" t="s">
        <v>45</v>
      </c>
      <c r="C26" s="53">
        <v>55202</v>
      </c>
      <c r="D26" s="46">
        <f t="shared" si="5"/>
        <v>0.00580920688046159</v>
      </c>
      <c r="E26" s="69">
        <v>274</v>
      </c>
      <c r="F26" s="46">
        <f t="shared" si="6"/>
        <v>0.00678772264473456</v>
      </c>
      <c r="G26" s="70">
        <v>1.07902795892679</v>
      </c>
      <c r="H26" s="46">
        <f t="shared" si="7"/>
        <v>0.0144083546964293</v>
      </c>
      <c r="I26" s="80">
        <v>2</v>
      </c>
      <c r="J26" s="46">
        <f t="shared" si="8"/>
        <v>0.021505376344086</v>
      </c>
      <c r="K26" s="46">
        <f t="shared" si="1"/>
        <v>0.0102521229008962</v>
      </c>
      <c r="L26" s="78">
        <f t="shared" si="2"/>
        <v>136.271217598713</v>
      </c>
      <c r="M26" s="45">
        <v>0</v>
      </c>
      <c r="N26" s="85">
        <f t="shared" si="3"/>
        <v>136.271217598713</v>
      </c>
      <c r="O26" s="85">
        <f t="shared" si="9"/>
        <v>136</v>
      </c>
      <c r="P26" s="89"/>
      <c r="Q26" s="89"/>
      <c r="R26" s="89"/>
      <c r="S26" s="91"/>
    </row>
    <row r="27" s="32" customFormat="true" ht="20" customHeight="true" spans="1:19">
      <c r="A27" s="51"/>
      <c r="B27" s="47" t="s">
        <v>46</v>
      </c>
      <c r="C27" s="53">
        <v>223700</v>
      </c>
      <c r="D27" s="46">
        <f t="shared" si="5"/>
        <v>0.0235411684206959</v>
      </c>
      <c r="E27" s="66">
        <v>925</v>
      </c>
      <c r="F27" s="46">
        <f t="shared" si="6"/>
        <v>0.0229147571035747</v>
      </c>
      <c r="G27" s="46">
        <v>0.748194083280444</v>
      </c>
      <c r="H27" s="46">
        <f t="shared" si="7"/>
        <v>0.0144995777522375</v>
      </c>
      <c r="I27" s="44">
        <v>2</v>
      </c>
      <c r="J27" s="46">
        <f t="shared" si="8"/>
        <v>0.021505376344086</v>
      </c>
      <c r="K27" s="46">
        <f t="shared" si="1"/>
        <v>0.0204371886173611</v>
      </c>
      <c r="L27" s="78">
        <f t="shared" si="2"/>
        <v>271.651111101963</v>
      </c>
      <c r="M27" s="45">
        <v>0</v>
      </c>
      <c r="N27" s="85">
        <f t="shared" si="3"/>
        <v>271.651111101963</v>
      </c>
      <c r="O27" s="85">
        <f t="shared" si="9"/>
        <v>272</v>
      </c>
      <c r="P27" s="89"/>
      <c r="Q27" s="89"/>
      <c r="R27" s="89"/>
      <c r="S27" s="91"/>
    </row>
    <row r="28" s="32" customFormat="true" ht="20" customHeight="true" spans="1:19">
      <c r="A28" s="51"/>
      <c r="B28" s="47" t="s">
        <v>47</v>
      </c>
      <c r="C28" s="53">
        <v>206049</v>
      </c>
      <c r="D28" s="46">
        <f t="shared" si="5"/>
        <v>0.0216836576303799</v>
      </c>
      <c r="E28" s="66">
        <v>424</v>
      </c>
      <c r="F28" s="46">
        <f t="shared" si="6"/>
        <v>0.010503629202071</v>
      </c>
      <c r="G28" s="46">
        <v>0.746484915140349</v>
      </c>
      <c r="H28" s="46">
        <f t="shared" si="7"/>
        <v>0.0145000490326961</v>
      </c>
      <c r="I28" s="44">
        <v>2</v>
      </c>
      <c r="J28" s="46">
        <f t="shared" si="8"/>
        <v>0.021505376344086</v>
      </c>
      <c r="K28" s="46">
        <f t="shared" si="1"/>
        <v>0.0161567383939527</v>
      </c>
      <c r="L28" s="78">
        <f t="shared" si="2"/>
        <v>214.755366732419</v>
      </c>
      <c r="M28" s="45">
        <v>0</v>
      </c>
      <c r="N28" s="85">
        <f t="shared" si="3"/>
        <v>214.755366732419</v>
      </c>
      <c r="O28" s="85">
        <f t="shared" si="9"/>
        <v>215</v>
      </c>
      <c r="P28" s="89"/>
      <c r="Q28" s="89"/>
      <c r="R28" s="89"/>
      <c r="S28" s="91"/>
    </row>
    <row r="29" s="32" customFormat="true" ht="20" customHeight="true" spans="1:19">
      <c r="A29" s="51"/>
      <c r="B29" s="47" t="s">
        <v>48</v>
      </c>
      <c r="C29" s="53">
        <v>138479</v>
      </c>
      <c r="D29" s="46">
        <f t="shared" si="5"/>
        <v>0.0145728988007579</v>
      </c>
      <c r="E29" s="66">
        <v>911</v>
      </c>
      <c r="F29" s="46">
        <f t="shared" si="6"/>
        <v>0.0225679391582233</v>
      </c>
      <c r="G29" s="46">
        <v>0.698906271366276</v>
      </c>
      <c r="H29" s="46">
        <f t="shared" si="7"/>
        <v>0.0145131682130334</v>
      </c>
      <c r="I29" s="44">
        <v>2</v>
      </c>
      <c r="J29" s="46">
        <f t="shared" si="8"/>
        <v>0.021505376344086</v>
      </c>
      <c r="K29" s="46">
        <f t="shared" si="1"/>
        <v>0.017646739486013</v>
      </c>
      <c r="L29" s="78">
        <f t="shared" si="2"/>
        <v>234.560461248085</v>
      </c>
      <c r="M29" s="45">
        <v>0</v>
      </c>
      <c r="N29" s="85">
        <f t="shared" si="3"/>
        <v>234.560461248085</v>
      </c>
      <c r="O29" s="85">
        <f t="shared" si="9"/>
        <v>235</v>
      </c>
      <c r="P29" s="89"/>
      <c r="Q29" s="89"/>
      <c r="R29" s="89"/>
      <c r="S29" s="91"/>
    </row>
    <row r="30" s="32" customFormat="true" ht="20" customHeight="true" spans="1:19">
      <c r="A30" s="54"/>
      <c r="B30" s="47" t="s">
        <v>49</v>
      </c>
      <c r="C30" s="53">
        <v>111245</v>
      </c>
      <c r="D30" s="46">
        <f t="shared" si="5"/>
        <v>0.0117069167678155</v>
      </c>
      <c r="E30" s="66">
        <v>514</v>
      </c>
      <c r="F30" s="46">
        <f t="shared" si="6"/>
        <v>0.0127331731364729</v>
      </c>
      <c r="G30" s="46">
        <v>0.740557670425444</v>
      </c>
      <c r="H30" s="46">
        <f t="shared" si="7"/>
        <v>0.0145016833918571</v>
      </c>
      <c r="I30" s="44">
        <v>2</v>
      </c>
      <c r="J30" s="46">
        <f t="shared" si="8"/>
        <v>0.021505376344086</v>
      </c>
      <c r="K30" s="46">
        <f t="shared" si="1"/>
        <v>0.0138330696232522</v>
      </c>
      <c r="L30" s="78">
        <f t="shared" si="2"/>
        <v>183.869161432269</v>
      </c>
      <c r="M30" s="45">
        <v>0</v>
      </c>
      <c r="N30" s="85">
        <f t="shared" si="3"/>
        <v>183.869161432269</v>
      </c>
      <c r="O30" s="85">
        <f t="shared" si="9"/>
        <v>184</v>
      </c>
      <c r="P30" s="89"/>
      <c r="Q30" s="89"/>
      <c r="R30" s="89"/>
      <c r="S30" s="91"/>
    </row>
    <row r="31" s="30" customFormat="true" ht="20" customHeight="true" spans="1:19">
      <c r="A31" s="51" t="s">
        <v>50</v>
      </c>
      <c r="B31" s="55" t="s">
        <v>51</v>
      </c>
      <c r="C31" s="49">
        <v>148644</v>
      </c>
      <c r="D31" s="50">
        <f t="shared" si="5"/>
        <v>0.0156426170707462</v>
      </c>
      <c r="E31" s="67">
        <v>400</v>
      </c>
      <c r="F31" s="50">
        <f t="shared" si="6"/>
        <v>0.00990908415289717</v>
      </c>
      <c r="G31" s="68">
        <v>0.962348683414094</v>
      </c>
      <c r="H31" s="50">
        <f t="shared" si="7"/>
        <v>0.0144405274599982</v>
      </c>
      <c r="I31" s="55">
        <v>1</v>
      </c>
      <c r="J31" s="50">
        <f t="shared" si="8"/>
        <v>0.010752688172043</v>
      </c>
      <c r="K31" s="50">
        <f t="shared" si="1"/>
        <v>0.0130729374222968</v>
      </c>
      <c r="L31" s="79">
        <f t="shared" si="2"/>
        <v>173.765484217169</v>
      </c>
      <c r="M31" s="86">
        <v>0</v>
      </c>
      <c r="N31" s="90">
        <f t="shared" si="3"/>
        <v>173.765484217169</v>
      </c>
      <c r="O31" s="90">
        <f t="shared" si="9"/>
        <v>174</v>
      </c>
      <c r="P31"/>
      <c r="Q31"/>
      <c r="R31"/>
      <c r="S31" s="33"/>
    </row>
    <row r="32" s="30" customFormat="true" ht="20" customHeight="true" spans="1:19">
      <c r="A32" s="51"/>
      <c r="B32" s="55" t="s">
        <v>52</v>
      </c>
      <c r="C32" s="49">
        <v>73168</v>
      </c>
      <c r="D32" s="50">
        <f t="shared" si="5"/>
        <v>0.00769986683507144</v>
      </c>
      <c r="E32" s="67">
        <v>80</v>
      </c>
      <c r="F32" s="50">
        <f t="shared" si="6"/>
        <v>0.00198181683057943</v>
      </c>
      <c r="G32" s="68">
        <v>1.51470244218672</v>
      </c>
      <c r="H32" s="50">
        <f t="shared" si="7"/>
        <v>0.0142882232327968</v>
      </c>
      <c r="I32" s="55">
        <v>1</v>
      </c>
      <c r="J32" s="50">
        <f t="shared" si="8"/>
        <v>0.010752688172043</v>
      </c>
      <c r="K32" s="50">
        <f t="shared" si="1"/>
        <v>0.00826624088673859</v>
      </c>
      <c r="L32" s="79">
        <f t="shared" si="2"/>
        <v>109.874873866529</v>
      </c>
      <c r="M32" s="86">
        <v>0</v>
      </c>
      <c r="N32" s="90">
        <f t="shared" si="3"/>
        <v>109.874873866529</v>
      </c>
      <c r="O32" s="90">
        <f t="shared" si="9"/>
        <v>110</v>
      </c>
      <c r="P32"/>
      <c r="Q32"/>
      <c r="R32"/>
      <c r="S32" s="33"/>
    </row>
    <row r="33" s="31" customFormat="true" ht="20" customHeight="true" spans="1:19">
      <c r="A33" s="51"/>
      <c r="B33" s="47" t="s">
        <v>53</v>
      </c>
      <c r="C33" s="53">
        <v>133947</v>
      </c>
      <c r="D33" s="46">
        <f t="shared" si="5"/>
        <v>0.0140959717766963</v>
      </c>
      <c r="E33" s="69">
        <v>505</v>
      </c>
      <c r="F33" s="46">
        <f t="shared" si="6"/>
        <v>0.0125102187430327</v>
      </c>
      <c r="G33" s="70">
        <v>1.23528280895228</v>
      </c>
      <c r="H33" s="46">
        <f t="shared" si="7"/>
        <v>0.0143652694927865</v>
      </c>
      <c r="I33" s="44">
        <v>2</v>
      </c>
      <c r="J33" s="46">
        <f t="shared" si="8"/>
        <v>0.021505376344086</v>
      </c>
      <c r="K33" s="46">
        <f t="shared" si="1"/>
        <v>0.0144419756381632</v>
      </c>
      <c r="L33" s="78">
        <f t="shared" si="2"/>
        <v>191.962740182466</v>
      </c>
      <c r="M33" s="45">
        <v>0</v>
      </c>
      <c r="N33" s="85">
        <f t="shared" si="3"/>
        <v>191.962740182466</v>
      </c>
      <c r="O33" s="85">
        <f t="shared" si="9"/>
        <v>192</v>
      </c>
      <c r="P33" s="89"/>
      <c r="Q33" s="89"/>
      <c r="R33" s="89"/>
      <c r="S33" s="91"/>
    </row>
    <row r="34" s="31" customFormat="true" ht="20" customHeight="true" spans="1:19">
      <c r="A34" s="51"/>
      <c r="B34" s="47" t="s">
        <v>54</v>
      </c>
      <c r="C34" s="53">
        <v>58948</v>
      </c>
      <c r="D34" s="46">
        <f t="shared" si="5"/>
        <v>0.0062034188469521</v>
      </c>
      <c r="E34" s="69">
        <v>270</v>
      </c>
      <c r="F34" s="46">
        <f t="shared" si="6"/>
        <v>0.00668863180320559</v>
      </c>
      <c r="G34" s="70">
        <v>1.25485937673528</v>
      </c>
      <c r="H34" s="46">
        <f t="shared" si="7"/>
        <v>0.0143598715137194</v>
      </c>
      <c r="I34" s="44">
        <v>1</v>
      </c>
      <c r="J34" s="46">
        <f t="shared" si="8"/>
        <v>0.010752688172043</v>
      </c>
      <c r="K34" s="46">
        <f t="shared" si="1"/>
        <v>0.00925084546636744</v>
      </c>
      <c r="L34" s="78">
        <f t="shared" si="2"/>
        <v>122.962237938956</v>
      </c>
      <c r="M34" s="45">
        <v>0</v>
      </c>
      <c r="N34" s="85">
        <f t="shared" si="3"/>
        <v>122.962237938956</v>
      </c>
      <c r="O34" s="85">
        <f t="shared" si="9"/>
        <v>123</v>
      </c>
      <c r="P34" s="89"/>
      <c r="Q34" s="89"/>
      <c r="R34" s="89"/>
      <c r="S34" s="91"/>
    </row>
    <row r="35" s="30" customFormat="true" spans="1:19">
      <c r="A35" s="51" t="s">
        <v>55</v>
      </c>
      <c r="B35" s="56" t="s">
        <v>56</v>
      </c>
      <c r="C35" s="49">
        <v>80223</v>
      </c>
      <c r="D35" s="50">
        <f t="shared" si="5"/>
        <v>0.00844230287980997</v>
      </c>
      <c r="E35" s="67">
        <v>449</v>
      </c>
      <c r="F35" s="50">
        <f t="shared" si="6"/>
        <v>0.0111229469616271</v>
      </c>
      <c r="G35" s="68">
        <v>0.705233261146649</v>
      </c>
      <c r="H35" s="50">
        <f t="shared" si="7"/>
        <v>0.0145114236294695</v>
      </c>
      <c r="I35" s="56">
        <v>2</v>
      </c>
      <c r="J35" s="50">
        <f t="shared" si="8"/>
        <v>0.021505376344086</v>
      </c>
      <c r="K35" s="50">
        <f t="shared" si="1"/>
        <v>0.0123735396756806</v>
      </c>
      <c r="L35" s="79">
        <f t="shared" si="2"/>
        <v>164.469089369146</v>
      </c>
      <c r="M35" s="86">
        <v>0</v>
      </c>
      <c r="N35" s="90">
        <f t="shared" si="3"/>
        <v>164.469089369146</v>
      </c>
      <c r="O35" s="90">
        <f t="shared" si="9"/>
        <v>164</v>
      </c>
      <c r="P35"/>
      <c r="Q35"/>
      <c r="R35"/>
      <c r="S35" s="33"/>
    </row>
    <row r="36" s="32" customFormat="true" ht="20" customHeight="true" spans="1:19">
      <c r="A36" s="51"/>
      <c r="B36" s="47" t="s">
        <v>57</v>
      </c>
      <c r="C36" s="53">
        <v>53613</v>
      </c>
      <c r="D36" s="46">
        <f t="shared" si="5"/>
        <v>0.00564198776280184</v>
      </c>
      <c r="E36" s="66">
        <v>194</v>
      </c>
      <c r="F36" s="46">
        <f t="shared" si="6"/>
        <v>0.00480590581415513</v>
      </c>
      <c r="G36" s="46">
        <v>0.777609485780751</v>
      </c>
      <c r="H36" s="46">
        <f t="shared" si="7"/>
        <v>0.0144914668449169</v>
      </c>
      <c r="I36" s="44">
        <v>2</v>
      </c>
      <c r="J36" s="46">
        <f t="shared" si="8"/>
        <v>0.021505376344086</v>
      </c>
      <c r="K36" s="46">
        <f t="shared" si="1"/>
        <v>0.00963234576097075</v>
      </c>
      <c r="L36" s="78">
        <f t="shared" si="2"/>
        <v>128.033139854823</v>
      </c>
      <c r="M36" s="45">
        <v>0</v>
      </c>
      <c r="N36" s="85">
        <f t="shared" si="3"/>
        <v>128.033139854823</v>
      </c>
      <c r="O36" s="85">
        <f t="shared" si="9"/>
        <v>128</v>
      </c>
      <c r="P36" s="89"/>
      <c r="Q36" s="89"/>
      <c r="R36" s="89"/>
      <c r="S36" s="91"/>
    </row>
    <row r="37" s="32" customFormat="true" ht="20" customHeight="true" spans="1:19">
      <c r="A37" s="51"/>
      <c r="B37" s="47" t="s">
        <v>58</v>
      </c>
      <c r="C37" s="53">
        <v>246767</v>
      </c>
      <c r="D37" s="46">
        <f t="shared" si="5"/>
        <v>0.0259686343659807</v>
      </c>
      <c r="E37" s="66">
        <v>2675</v>
      </c>
      <c r="F37" s="46">
        <f t="shared" si="6"/>
        <v>0.0662670002724998</v>
      </c>
      <c r="G37" s="46">
        <v>0.690412810877272</v>
      </c>
      <c r="H37" s="46">
        <f t="shared" si="7"/>
        <v>0.0145155101721773</v>
      </c>
      <c r="I37" s="44">
        <v>2</v>
      </c>
      <c r="J37" s="46">
        <f t="shared" si="8"/>
        <v>0.021505376344086</v>
      </c>
      <c r="K37" s="46">
        <f t="shared" si="1"/>
        <v>0.0341758810776059</v>
      </c>
      <c r="L37" s="78">
        <f t="shared" si="2"/>
        <v>454.265811283538</v>
      </c>
      <c r="M37" s="45">
        <v>0</v>
      </c>
      <c r="N37" s="85">
        <f t="shared" si="3"/>
        <v>454.265811283538</v>
      </c>
      <c r="O37" s="85">
        <f t="shared" si="9"/>
        <v>454</v>
      </c>
      <c r="P37" s="89"/>
      <c r="Q37" s="89"/>
      <c r="R37" s="89"/>
      <c r="S37" s="91"/>
    </row>
    <row r="38" s="32" customFormat="true" ht="20" customHeight="true" spans="1:19">
      <c r="A38" s="54"/>
      <c r="B38" s="47" t="s">
        <v>59</v>
      </c>
      <c r="C38" s="53">
        <v>134187</v>
      </c>
      <c r="D38" s="46">
        <f t="shared" si="5"/>
        <v>0.0141212282828249</v>
      </c>
      <c r="E38" s="66">
        <v>396</v>
      </c>
      <c r="F38" s="46">
        <f t="shared" si="6"/>
        <v>0.0098099933113682</v>
      </c>
      <c r="G38" s="46">
        <v>0.840931961532797</v>
      </c>
      <c r="H38" s="46">
        <f t="shared" si="7"/>
        <v>0.0144740065116056</v>
      </c>
      <c r="I38" s="44">
        <v>2</v>
      </c>
      <c r="J38" s="46">
        <f t="shared" si="8"/>
        <v>0.021505376344086</v>
      </c>
      <c r="K38" s="46">
        <f t="shared" si="1"/>
        <v>0.0136721060661482</v>
      </c>
      <c r="L38" s="78">
        <f t="shared" si="2"/>
        <v>181.729633831242</v>
      </c>
      <c r="M38" s="45">
        <v>0</v>
      </c>
      <c r="N38" s="85">
        <f t="shared" si="3"/>
        <v>181.729633831242</v>
      </c>
      <c r="O38" s="85">
        <f t="shared" si="9"/>
        <v>182</v>
      </c>
      <c r="P38" s="89"/>
      <c r="Q38" s="89"/>
      <c r="R38" s="89"/>
      <c r="S38" s="91"/>
    </row>
    <row r="39" s="30" customFormat="true" ht="20" customHeight="true" spans="1:19">
      <c r="A39" s="51" t="s">
        <v>60</v>
      </c>
      <c r="B39" s="57" t="s">
        <v>61</v>
      </c>
      <c r="C39" s="49">
        <v>93825</v>
      </c>
      <c r="D39" s="50">
        <f t="shared" si="5"/>
        <v>0.00987371536464817</v>
      </c>
      <c r="E39" s="71">
        <v>1581</v>
      </c>
      <c r="F39" s="50">
        <f t="shared" si="6"/>
        <v>0.0391656551143261</v>
      </c>
      <c r="G39" s="68">
        <v>0.918771285627165</v>
      </c>
      <c r="H39" s="50">
        <f t="shared" si="7"/>
        <v>0.0144525433497935</v>
      </c>
      <c r="I39" s="57">
        <v>1</v>
      </c>
      <c r="J39" s="50">
        <f t="shared" si="8"/>
        <v>0.010752688172043</v>
      </c>
      <c r="K39" s="50">
        <f t="shared" si="1"/>
        <v>0.0201228429658346</v>
      </c>
      <c r="L39" s="79">
        <f t="shared" si="2"/>
        <v>267.472828701874</v>
      </c>
      <c r="M39" s="86">
        <v>0</v>
      </c>
      <c r="N39" s="90">
        <f t="shared" si="3"/>
        <v>267.472828701874</v>
      </c>
      <c r="O39" s="90">
        <f t="shared" si="9"/>
        <v>267</v>
      </c>
      <c r="P39"/>
      <c r="Q39"/>
      <c r="R39"/>
      <c r="S39" s="33"/>
    </row>
    <row r="40" s="31" customFormat="true" ht="21" customHeight="true" spans="1:19">
      <c r="A40" s="51"/>
      <c r="B40" s="47" t="s">
        <v>62</v>
      </c>
      <c r="C40" s="53">
        <v>100099</v>
      </c>
      <c r="D40" s="46">
        <f t="shared" si="5"/>
        <v>0.0105339625290266</v>
      </c>
      <c r="E40" s="44">
        <v>1076</v>
      </c>
      <c r="F40" s="46">
        <f t="shared" si="6"/>
        <v>0.0266554363712934</v>
      </c>
      <c r="G40" s="70">
        <v>0.778815762770355</v>
      </c>
      <c r="H40" s="46">
        <f t="shared" ref="H40:H75" si="10">SUM(1-G40/$G$6)/68</f>
        <v>0.0144911342300269</v>
      </c>
      <c r="I40" s="44">
        <v>1</v>
      </c>
      <c r="J40" s="46">
        <f t="shared" si="8"/>
        <v>0.010752688172043</v>
      </c>
      <c r="K40" s="46">
        <f t="shared" si="1"/>
        <v>0.0165794287563084</v>
      </c>
      <c r="L40" s="78">
        <f t="shared" si="2"/>
        <v>220.373767028851</v>
      </c>
      <c r="M40" s="45">
        <v>0</v>
      </c>
      <c r="N40" s="85">
        <f t="shared" si="3"/>
        <v>220.373767028851</v>
      </c>
      <c r="O40" s="85">
        <f t="shared" si="9"/>
        <v>220</v>
      </c>
      <c r="P40" s="89"/>
      <c r="Q40" s="89"/>
      <c r="R40" s="89"/>
      <c r="S40" s="91"/>
    </row>
    <row r="41" s="32" customFormat="true" ht="20" customHeight="true" spans="1:18">
      <c r="A41" s="54"/>
      <c r="B41" s="47" t="s">
        <v>63</v>
      </c>
      <c r="C41" s="53">
        <v>212023</v>
      </c>
      <c r="D41" s="46">
        <f t="shared" si="5"/>
        <v>0.0223123341620975</v>
      </c>
      <c r="E41" s="66">
        <v>1050</v>
      </c>
      <c r="F41" s="46">
        <f t="shared" si="6"/>
        <v>0.0260113459013551</v>
      </c>
      <c r="G41" s="46">
        <v>0.650662604818802</v>
      </c>
      <c r="H41" s="46">
        <f t="shared" si="10"/>
        <v>0.0145264707645851</v>
      </c>
      <c r="I41" s="44">
        <v>1</v>
      </c>
      <c r="J41" s="46">
        <f t="shared" si="8"/>
        <v>0.010752688172043</v>
      </c>
      <c r="K41" s="46">
        <f t="shared" si="1"/>
        <v>0.0199303140656156</v>
      </c>
      <c r="L41" s="78">
        <f t="shared" si="2"/>
        <v>264.913734560163</v>
      </c>
      <c r="M41" s="45">
        <v>0</v>
      </c>
      <c r="N41" s="85">
        <f t="shared" si="3"/>
        <v>264.913734560163</v>
      </c>
      <c r="O41" s="85">
        <f t="shared" si="9"/>
        <v>265</v>
      </c>
      <c r="P41" s="89"/>
      <c r="Q41" s="89"/>
      <c r="R41" s="89"/>
    </row>
    <row r="42" s="30" customFormat="true" ht="20" customHeight="true" spans="1:19">
      <c r="A42" s="51" t="s">
        <v>64</v>
      </c>
      <c r="B42" s="58" t="s">
        <v>65</v>
      </c>
      <c r="C42" s="49">
        <v>97475</v>
      </c>
      <c r="D42" s="50">
        <f t="shared" si="5"/>
        <v>0.0102578247286872</v>
      </c>
      <c r="E42" s="72">
        <v>23</v>
      </c>
      <c r="F42" s="50">
        <f t="shared" si="6"/>
        <v>0.000569772338791587</v>
      </c>
      <c r="G42" s="68">
        <v>0.537681970284822</v>
      </c>
      <c r="H42" s="50">
        <f t="shared" si="10"/>
        <v>0.0145576236769319</v>
      </c>
      <c r="I42" s="58">
        <v>1</v>
      </c>
      <c r="J42" s="50">
        <f t="shared" si="8"/>
        <v>0.010752688172043</v>
      </c>
      <c r="K42" s="50">
        <f t="shared" si="1"/>
        <v>0.00869083504052751</v>
      </c>
      <c r="L42" s="79">
        <f t="shared" si="2"/>
        <v>115.518579358692</v>
      </c>
      <c r="M42" s="86">
        <v>0</v>
      </c>
      <c r="N42" s="90">
        <f t="shared" si="3"/>
        <v>115.518579358692</v>
      </c>
      <c r="O42" s="90">
        <f t="shared" si="9"/>
        <v>116</v>
      </c>
      <c r="P42"/>
      <c r="Q42"/>
      <c r="R42"/>
      <c r="S42" s="33"/>
    </row>
    <row r="43" s="30" customFormat="true" ht="20" customHeight="true" spans="1:19">
      <c r="A43" s="51"/>
      <c r="B43" s="58" t="s">
        <v>66</v>
      </c>
      <c r="C43" s="49">
        <v>74693</v>
      </c>
      <c r="D43" s="50">
        <f t="shared" si="5"/>
        <v>0.00786035088443023</v>
      </c>
      <c r="E43" s="67">
        <v>148</v>
      </c>
      <c r="F43" s="50">
        <f t="shared" si="6"/>
        <v>0.00366636113657195</v>
      </c>
      <c r="G43" s="68">
        <v>0.583963678958969</v>
      </c>
      <c r="H43" s="50">
        <f t="shared" si="10"/>
        <v>0.0145448621092567</v>
      </c>
      <c r="I43" s="58">
        <v>1</v>
      </c>
      <c r="J43" s="50">
        <f t="shared" si="8"/>
        <v>0.010752688172043</v>
      </c>
      <c r="K43" s="50">
        <f t="shared" si="1"/>
        <v>0.00889674105628198</v>
      </c>
      <c r="L43" s="79">
        <f t="shared" si="2"/>
        <v>118.2554821201</v>
      </c>
      <c r="M43" s="86">
        <v>0</v>
      </c>
      <c r="N43" s="90">
        <f t="shared" si="3"/>
        <v>118.2554821201</v>
      </c>
      <c r="O43" s="90">
        <f t="shared" si="9"/>
        <v>118</v>
      </c>
      <c r="P43"/>
      <c r="Q43"/>
      <c r="R43"/>
      <c r="S43" s="33"/>
    </row>
    <row r="44" s="30" customFormat="true" ht="20" customHeight="true" spans="1:19">
      <c r="A44" s="51"/>
      <c r="B44" s="58" t="s">
        <v>67</v>
      </c>
      <c r="C44" s="49">
        <v>91152</v>
      </c>
      <c r="D44" s="50">
        <f t="shared" si="5"/>
        <v>0.00959242102764093</v>
      </c>
      <c r="E44" s="67">
        <v>83</v>
      </c>
      <c r="F44" s="50">
        <f t="shared" si="6"/>
        <v>0.00205613496172616</v>
      </c>
      <c r="G44" s="68">
        <v>0.614527364882483</v>
      </c>
      <c r="H44" s="50">
        <f t="shared" si="10"/>
        <v>0.0145364345780033</v>
      </c>
      <c r="I44" s="58">
        <v>1</v>
      </c>
      <c r="J44" s="50">
        <f t="shared" si="8"/>
        <v>0.010752688172043</v>
      </c>
      <c r="K44" s="50">
        <f t="shared" si="1"/>
        <v>0.00893076598741542</v>
      </c>
      <c r="L44" s="79">
        <f t="shared" si="2"/>
        <v>118.707741504726</v>
      </c>
      <c r="M44" s="86">
        <v>0</v>
      </c>
      <c r="N44" s="90">
        <f t="shared" si="3"/>
        <v>118.707741504726</v>
      </c>
      <c r="O44" s="90">
        <f t="shared" si="9"/>
        <v>119</v>
      </c>
      <c r="P44"/>
      <c r="Q44"/>
      <c r="R44"/>
      <c r="S44" s="33"/>
    </row>
    <row r="45" s="31" customFormat="true" ht="20" customHeight="true" spans="1:19">
      <c r="A45" s="51"/>
      <c r="B45" s="59" t="s">
        <v>68</v>
      </c>
      <c r="C45" s="53">
        <v>194484</v>
      </c>
      <c r="D45" s="46">
        <f t="shared" si="5"/>
        <v>0.0204666097413081</v>
      </c>
      <c r="E45" s="69">
        <v>696</v>
      </c>
      <c r="F45" s="46">
        <f t="shared" si="6"/>
        <v>0.0172418064260411</v>
      </c>
      <c r="G45" s="70">
        <v>0.587980430933442</v>
      </c>
      <c r="H45" s="46">
        <f t="shared" si="10"/>
        <v>0.0145437545431442</v>
      </c>
      <c r="I45" s="81">
        <v>1</v>
      </c>
      <c r="J45" s="46">
        <f t="shared" si="8"/>
        <v>0.010752688172043</v>
      </c>
      <c r="K45" s="46">
        <f t="shared" si="1"/>
        <v>0.0167509200303523</v>
      </c>
      <c r="L45" s="78">
        <f t="shared" si="2"/>
        <v>222.653229043443</v>
      </c>
      <c r="M45" s="45">
        <v>0</v>
      </c>
      <c r="N45" s="85">
        <f t="shared" si="3"/>
        <v>222.653229043443</v>
      </c>
      <c r="O45" s="85">
        <f t="shared" si="9"/>
        <v>223</v>
      </c>
      <c r="P45" s="89"/>
      <c r="Q45" s="89"/>
      <c r="R45" s="89"/>
      <c r="S45" s="91"/>
    </row>
    <row r="46" s="31" customFormat="true" ht="20" customHeight="true" spans="1:19">
      <c r="A46" s="51"/>
      <c r="B46" s="59" t="s">
        <v>69</v>
      </c>
      <c r="C46" s="53">
        <v>200361</v>
      </c>
      <c r="D46" s="46">
        <f t="shared" si="5"/>
        <v>0.0210850784351321</v>
      </c>
      <c r="E46" s="69">
        <v>558</v>
      </c>
      <c r="F46" s="46">
        <f t="shared" si="6"/>
        <v>0.0138231723932916</v>
      </c>
      <c r="G46" s="70">
        <v>0.539459220154441</v>
      </c>
      <c r="H46" s="46">
        <f t="shared" si="10"/>
        <v>0.0145571336238388</v>
      </c>
      <c r="I46" s="81">
        <v>1</v>
      </c>
      <c r="J46" s="46">
        <f t="shared" si="8"/>
        <v>0.010752688172043</v>
      </c>
      <c r="K46" s="46">
        <f t="shared" si="1"/>
        <v>0.0159148841528831</v>
      </c>
      <c r="L46" s="78">
        <f t="shared" si="2"/>
        <v>211.540640160122</v>
      </c>
      <c r="M46" s="45">
        <v>0</v>
      </c>
      <c r="N46" s="85">
        <f t="shared" si="3"/>
        <v>211.540640160122</v>
      </c>
      <c r="O46" s="85">
        <f t="shared" si="9"/>
        <v>212</v>
      </c>
      <c r="P46" s="89"/>
      <c r="Q46" s="89"/>
      <c r="R46" s="89"/>
      <c r="S46" s="91"/>
    </row>
    <row r="47" s="32" customFormat="true" ht="20" customHeight="true" spans="1:18">
      <c r="A47" s="51"/>
      <c r="B47" s="47" t="s">
        <v>70</v>
      </c>
      <c r="C47" s="53">
        <v>134821</v>
      </c>
      <c r="D47" s="46">
        <f t="shared" si="5"/>
        <v>0.0141879475531813</v>
      </c>
      <c r="E47" s="66">
        <v>607</v>
      </c>
      <c r="F47" s="46">
        <f t="shared" si="6"/>
        <v>0.0150370352020215</v>
      </c>
      <c r="G47" s="73">
        <v>0.640389834782384</v>
      </c>
      <c r="H47" s="46">
        <f t="shared" si="10"/>
        <v>0.014529303344751</v>
      </c>
      <c r="I47" s="44">
        <v>1</v>
      </c>
      <c r="J47" s="46">
        <f t="shared" si="8"/>
        <v>0.010752688172043</v>
      </c>
      <c r="K47" s="46">
        <f t="shared" si="1"/>
        <v>0.0142015546471904</v>
      </c>
      <c r="L47" s="78">
        <f t="shared" si="2"/>
        <v>188.767064370455</v>
      </c>
      <c r="M47" s="45">
        <v>1000</v>
      </c>
      <c r="N47" s="85">
        <f t="shared" si="3"/>
        <v>1188.76706437045</v>
      </c>
      <c r="O47" s="85">
        <f t="shared" si="9"/>
        <v>1189</v>
      </c>
      <c r="P47" s="89"/>
      <c r="Q47" s="89"/>
      <c r="R47" s="89"/>
    </row>
    <row r="48" s="32" customFormat="true" ht="20" customHeight="true" spans="1:18">
      <c r="A48" s="51"/>
      <c r="B48" s="47" t="s">
        <v>71</v>
      </c>
      <c r="C48" s="53">
        <v>305476</v>
      </c>
      <c r="D48" s="46">
        <f t="shared" si="5"/>
        <v>0.0321469019422464</v>
      </c>
      <c r="E48" s="66">
        <v>1499</v>
      </c>
      <c r="F48" s="46">
        <f t="shared" si="6"/>
        <v>0.0371342928629821</v>
      </c>
      <c r="G48" s="46">
        <v>0.714768205652149</v>
      </c>
      <c r="H48" s="46">
        <f t="shared" si="10"/>
        <v>0.0145087944949135</v>
      </c>
      <c r="I48" s="44">
        <v>1</v>
      </c>
      <c r="J48" s="46">
        <f t="shared" si="8"/>
        <v>0.010752688172043</v>
      </c>
      <c r="K48" s="46">
        <f t="shared" si="1"/>
        <v>0.0262122656072469</v>
      </c>
      <c r="L48" s="78">
        <f t="shared" si="2"/>
        <v>348.413434451526</v>
      </c>
      <c r="M48" s="45">
        <v>0</v>
      </c>
      <c r="N48" s="85">
        <f t="shared" si="3"/>
        <v>348.413434451526</v>
      </c>
      <c r="O48" s="85">
        <f t="shared" si="9"/>
        <v>348</v>
      </c>
      <c r="P48" s="89"/>
      <c r="Q48" s="89"/>
      <c r="R48" s="89"/>
    </row>
    <row r="49" s="32" customFormat="true" ht="20" customHeight="true" spans="1:18">
      <c r="A49" s="54"/>
      <c r="B49" s="47" t="s">
        <v>72</v>
      </c>
      <c r="C49" s="53">
        <v>288816</v>
      </c>
      <c r="D49" s="46">
        <f t="shared" si="5"/>
        <v>0.030393679475153</v>
      </c>
      <c r="E49" s="66">
        <v>753</v>
      </c>
      <c r="F49" s="46">
        <f t="shared" si="6"/>
        <v>0.0186538509178289</v>
      </c>
      <c r="G49" s="46">
        <v>0.59486933460723</v>
      </c>
      <c r="H49" s="46">
        <f t="shared" si="10"/>
        <v>0.0145418550192727</v>
      </c>
      <c r="I49" s="44">
        <v>1</v>
      </c>
      <c r="J49" s="46">
        <f t="shared" si="8"/>
        <v>0.010752688172043</v>
      </c>
      <c r="K49" s="46">
        <f t="shared" si="1"/>
        <v>0.0201520844408807</v>
      </c>
      <c r="L49" s="78">
        <f t="shared" si="2"/>
        <v>267.861506388186</v>
      </c>
      <c r="M49" s="45">
        <v>0</v>
      </c>
      <c r="N49" s="85">
        <f t="shared" si="3"/>
        <v>267.861506388186</v>
      </c>
      <c r="O49" s="85">
        <f t="shared" si="9"/>
        <v>268</v>
      </c>
      <c r="P49" s="89"/>
      <c r="Q49" s="89"/>
      <c r="R49" s="89"/>
    </row>
    <row r="50" s="30" customFormat="true" ht="20" customHeight="true" spans="1:19">
      <c r="A50" s="51" t="s">
        <v>73</v>
      </c>
      <c r="B50" s="58" t="s">
        <v>74</v>
      </c>
      <c r="C50" s="49">
        <v>166515</v>
      </c>
      <c r="D50" s="50">
        <f t="shared" si="5"/>
        <v>0.0175232796583468</v>
      </c>
      <c r="E50" s="67">
        <v>484</v>
      </c>
      <c r="F50" s="50">
        <f t="shared" si="6"/>
        <v>0.0119899918250056</v>
      </c>
      <c r="G50" s="68">
        <v>0.728842590033406</v>
      </c>
      <c r="H50" s="50">
        <f t="shared" si="10"/>
        <v>0.0145049136699848</v>
      </c>
      <c r="I50" s="58">
        <v>1</v>
      </c>
      <c r="J50" s="50">
        <f t="shared" si="8"/>
        <v>0.010752688172043</v>
      </c>
      <c r="K50" s="50">
        <f t="shared" si="1"/>
        <v>0.0142807243632054</v>
      </c>
      <c r="L50" s="79">
        <f t="shared" si="2"/>
        <v>189.819388235727</v>
      </c>
      <c r="M50" s="86">
        <v>0</v>
      </c>
      <c r="N50" s="90">
        <f t="shared" si="3"/>
        <v>189.819388235727</v>
      </c>
      <c r="O50" s="90">
        <f t="shared" si="9"/>
        <v>190</v>
      </c>
      <c r="P50"/>
      <c r="Q50"/>
      <c r="R50"/>
      <c r="S50" s="33"/>
    </row>
    <row r="51" s="30" customFormat="true" ht="20" customHeight="true" spans="1:19">
      <c r="A51" s="51"/>
      <c r="B51" s="58" t="s">
        <v>75</v>
      </c>
      <c r="C51" s="49">
        <v>304219</v>
      </c>
      <c r="D51" s="50">
        <f t="shared" si="5"/>
        <v>0.0320146209913978</v>
      </c>
      <c r="E51" s="67">
        <v>1424</v>
      </c>
      <c r="F51" s="50">
        <f t="shared" si="6"/>
        <v>0.0352763395843139</v>
      </c>
      <c r="G51" s="68">
        <v>0.903911675830161</v>
      </c>
      <c r="H51" s="50">
        <f t="shared" si="10"/>
        <v>0.0144566406902219</v>
      </c>
      <c r="I51" s="58">
        <v>1</v>
      </c>
      <c r="J51" s="50">
        <f t="shared" si="8"/>
        <v>0.010752688172043</v>
      </c>
      <c r="K51" s="50">
        <f t="shared" si="1"/>
        <v>0.0255995491969844</v>
      </c>
      <c r="L51" s="79">
        <f t="shared" si="2"/>
        <v>340.269207926317</v>
      </c>
      <c r="M51" s="86">
        <v>0</v>
      </c>
      <c r="N51" s="90">
        <f t="shared" si="3"/>
        <v>340.269207926317</v>
      </c>
      <c r="O51" s="90">
        <f t="shared" si="9"/>
        <v>340</v>
      </c>
      <c r="P51"/>
      <c r="Q51"/>
      <c r="R51"/>
      <c r="S51" s="33"/>
    </row>
    <row r="52" s="31" customFormat="true" ht="20" customHeight="true" spans="1:19">
      <c r="A52" s="51"/>
      <c r="B52" s="59" t="s">
        <v>76</v>
      </c>
      <c r="C52" s="53">
        <v>243090</v>
      </c>
      <c r="D52" s="46">
        <f t="shared" si="5"/>
        <v>0.0255816836450021</v>
      </c>
      <c r="E52" s="69">
        <v>1084</v>
      </c>
      <c r="F52" s="46">
        <f t="shared" si="6"/>
        <v>0.0268536180543513</v>
      </c>
      <c r="G52" s="70">
        <v>0.752038420475569</v>
      </c>
      <c r="H52" s="46">
        <f t="shared" si="10"/>
        <v>0.014498517727215</v>
      </c>
      <c r="I52" s="81">
        <v>1</v>
      </c>
      <c r="J52" s="46">
        <f t="shared" si="8"/>
        <v>0.010752688172043</v>
      </c>
      <c r="K52" s="46">
        <f t="shared" si="1"/>
        <v>0.0211554146451748</v>
      </c>
      <c r="L52" s="78">
        <f t="shared" si="2"/>
        <v>281.197771463664</v>
      </c>
      <c r="M52" s="45">
        <v>0</v>
      </c>
      <c r="N52" s="85">
        <f t="shared" si="3"/>
        <v>281.197771463664</v>
      </c>
      <c r="O52" s="85">
        <f t="shared" si="9"/>
        <v>281</v>
      </c>
      <c r="P52" s="89"/>
      <c r="Q52" s="89"/>
      <c r="R52" s="89"/>
      <c r="S52" s="91"/>
    </row>
    <row r="53" s="32" customFormat="true" ht="20" customHeight="true" spans="1:18">
      <c r="A53" s="51"/>
      <c r="B53" s="47" t="s">
        <v>77</v>
      </c>
      <c r="C53" s="53">
        <v>306775</v>
      </c>
      <c r="D53" s="46">
        <f t="shared" si="5"/>
        <v>0.0322836027816674</v>
      </c>
      <c r="E53" s="66">
        <v>838</v>
      </c>
      <c r="F53" s="46">
        <f t="shared" si="6"/>
        <v>0.0207595313003196</v>
      </c>
      <c r="G53" s="46">
        <v>0.706590129639087</v>
      </c>
      <c r="H53" s="46">
        <f t="shared" si="10"/>
        <v>0.0145110494909688</v>
      </c>
      <c r="I53" s="44">
        <v>1</v>
      </c>
      <c r="J53" s="46">
        <f t="shared" si="8"/>
        <v>0.010752688172043</v>
      </c>
      <c r="K53" s="46">
        <f t="shared" si="1"/>
        <v>0.021341523889091</v>
      </c>
      <c r="L53" s="78">
        <f t="shared" si="2"/>
        <v>283.671535533798</v>
      </c>
      <c r="M53" s="45">
        <v>0</v>
      </c>
      <c r="N53" s="85">
        <f t="shared" si="3"/>
        <v>283.671535533798</v>
      </c>
      <c r="O53" s="85">
        <f t="shared" si="9"/>
        <v>284</v>
      </c>
      <c r="P53" s="89"/>
      <c r="Q53" s="89"/>
      <c r="R53" s="89"/>
    </row>
    <row r="54" s="32" customFormat="true" ht="20" customHeight="true" spans="1:18">
      <c r="A54" s="54"/>
      <c r="B54" s="47" t="s">
        <v>78</v>
      </c>
      <c r="C54" s="53">
        <v>271878</v>
      </c>
      <c r="D54" s="46">
        <f t="shared" si="5"/>
        <v>0.0286112015551273</v>
      </c>
      <c r="E54" s="66">
        <v>2479</v>
      </c>
      <c r="F54" s="46">
        <f t="shared" si="6"/>
        <v>0.0614115490375802</v>
      </c>
      <c r="G54" s="46">
        <v>0.662065718114067</v>
      </c>
      <c r="H54" s="46">
        <f t="shared" si="10"/>
        <v>0.0145233265072491</v>
      </c>
      <c r="I54" s="44">
        <v>1</v>
      </c>
      <c r="J54" s="46">
        <f t="shared" si="8"/>
        <v>0.010752688172043</v>
      </c>
      <c r="K54" s="46">
        <f t="shared" si="1"/>
        <v>0.0324390919471913</v>
      </c>
      <c r="L54" s="78">
        <f t="shared" si="2"/>
        <v>431.180410162066</v>
      </c>
      <c r="M54" s="45">
        <v>0</v>
      </c>
      <c r="N54" s="85">
        <f t="shared" si="3"/>
        <v>431.180410162066</v>
      </c>
      <c r="O54" s="85">
        <f t="shared" si="9"/>
        <v>431</v>
      </c>
      <c r="P54" s="89"/>
      <c r="Q54" s="89"/>
      <c r="R54" s="89"/>
    </row>
    <row r="55" s="32" customFormat="true" ht="20" customHeight="true" spans="1:19">
      <c r="A55" s="51" t="s">
        <v>79</v>
      </c>
      <c r="B55" s="47" t="s">
        <v>80</v>
      </c>
      <c r="C55" s="53">
        <v>84722</v>
      </c>
      <c r="D55" s="46">
        <f t="shared" si="5"/>
        <v>0.00891575713427895</v>
      </c>
      <c r="E55" s="66">
        <v>351</v>
      </c>
      <c r="F55" s="46">
        <f t="shared" si="6"/>
        <v>0.00869522134416727</v>
      </c>
      <c r="G55" s="46">
        <v>0.859984196677277</v>
      </c>
      <c r="H55" s="46">
        <f t="shared" si="10"/>
        <v>0.0144687531103133</v>
      </c>
      <c r="I55" s="44">
        <v>1</v>
      </c>
      <c r="J55" s="46">
        <f t="shared" si="8"/>
        <v>0.010752688172043</v>
      </c>
      <c r="K55" s="46">
        <f t="shared" si="1"/>
        <v>0.0106991882938322</v>
      </c>
      <c r="L55" s="78">
        <f t="shared" si="2"/>
        <v>142.213610801617</v>
      </c>
      <c r="M55" s="45">
        <v>0</v>
      </c>
      <c r="N55" s="85">
        <f t="shared" si="3"/>
        <v>142.213610801617</v>
      </c>
      <c r="O55" s="85">
        <f t="shared" si="9"/>
        <v>142</v>
      </c>
      <c r="P55" s="89"/>
      <c r="Q55" s="89"/>
      <c r="R55" s="89"/>
      <c r="S55" s="91"/>
    </row>
    <row r="56" s="32" customFormat="true" ht="20" customHeight="true" spans="1:19">
      <c r="A56" s="51"/>
      <c r="B56" s="47" t="s">
        <v>81</v>
      </c>
      <c r="C56" s="53">
        <v>137251</v>
      </c>
      <c r="D56" s="46">
        <f t="shared" si="5"/>
        <v>0.0144436696777333</v>
      </c>
      <c r="E56" s="66">
        <v>305</v>
      </c>
      <c r="F56" s="46">
        <f t="shared" si="6"/>
        <v>0.00755567666658409</v>
      </c>
      <c r="G56" s="46">
        <v>0.605133815153656</v>
      </c>
      <c r="H56" s="46">
        <f t="shared" si="10"/>
        <v>0.0145390247248239</v>
      </c>
      <c r="I56" s="44">
        <v>1</v>
      </c>
      <c r="J56" s="46">
        <f t="shared" si="8"/>
        <v>0.010752688172043</v>
      </c>
      <c r="K56" s="46">
        <f t="shared" si="1"/>
        <v>0.0120367801379467</v>
      </c>
      <c r="L56" s="78">
        <f t="shared" si="2"/>
        <v>159.992881593587</v>
      </c>
      <c r="M56" s="45">
        <v>0</v>
      </c>
      <c r="N56" s="85">
        <f t="shared" si="3"/>
        <v>159.992881593587</v>
      </c>
      <c r="O56" s="85">
        <f t="shared" si="9"/>
        <v>160</v>
      </c>
      <c r="P56" s="89"/>
      <c r="Q56" s="89"/>
      <c r="R56" s="89"/>
      <c r="S56" s="91"/>
    </row>
    <row r="57" s="32" customFormat="true" ht="20" customHeight="true" spans="1:19">
      <c r="A57" s="51"/>
      <c r="B57" s="47" t="s">
        <v>82</v>
      </c>
      <c r="C57" s="53">
        <v>74023</v>
      </c>
      <c r="D57" s="46">
        <f t="shared" si="5"/>
        <v>0.00778984313815456</v>
      </c>
      <c r="E57" s="66">
        <v>246</v>
      </c>
      <c r="F57" s="46">
        <f t="shared" si="6"/>
        <v>0.00609408675403176</v>
      </c>
      <c r="G57" s="46">
        <v>0.769018916244606</v>
      </c>
      <c r="H57" s="46">
        <f t="shared" si="10"/>
        <v>0.0144938355805933</v>
      </c>
      <c r="I57" s="44">
        <v>1</v>
      </c>
      <c r="J57" s="46">
        <f t="shared" si="8"/>
        <v>0.010752688172043</v>
      </c>
      <c r="K57" s="46">
        <f t="shared" si="1"/>
        <v>0.00958859845903819</v>
      </c>
      <c r="L57" s="78">
        <f t="shared" si="2"/>
        <v>127.451650717536</v>
      </c>
      <c r="M57" s="45">
        <v>0</v>
      </c>
      <c r="N57" s="85">
        <f t="shared" si="3"/>
        <v>127.451650717536</v>
      </c>
      <c r="O57" s="85">
        <f t="shared" si="9"/>
        <v>127</v>
      </c>
      <c r="P57" s="89"/>
      <c r="Q57" s="89"/>
      <c r="R57" s="89"/>
      <c r="S57" s="91"/>
    </row>
    <row r="58" s="32" customFormat="true" ht="20" customHeight="true" spans="1:19">
      <c r="A58" s="54"/>
      <c r="B58" s="47" t="s">
        <v>83</v>
      </c>
      <c r="C58" s="53">
        <v>107895</v>
      </c>
      <c r="D58" s="46">
        <f t="shared" si="5"/>
        <v>0.0113543780364371</v>
      </c>
      <c r="E58" s="66">
        <v>404</v>
      </c>
      <c r="F58" s="46">
        <f t="shared" si="6"/>
        <v>0.0100081749944261</v>
      </c>
      <c r="G58" s="46">
        <v>0.642700121143979</v>
      </c>
      <c r="H58" s="46">
        <f t="shared" si="10"/>
        <v>0.014528666313911</v>
      </c>
      <c r="I58" s="44">
        <v>1</v>
      </c>
      <c r="J58" s="46">
        <f t="shared" si="8"/>
        <v>0.010752688172043</v>
      </c>
      <c r="K58" s="46">
        <f t="shared" si="1"/>
        <v>0.0118426346206366</v>
      </c>
      <c r="L58" s="78">
        <f t="shared" si="2"/>
        <v>157.412299377501</v>
      </c>
      <c r="M58" s="45">
        <v>472</v>
      </c>
      <c r="N58" s="85">
        <f t="shared" si="3"/>
        <v>629.412299377501</v>
      </c>
      <c r="O58" s="85">
        <f t="shared" si="9"/>
        <v>629</v>
      </c>
      <c r="P58" s="89"/>
      <c r="Q58" s="89"/>
      <c r="R58" s="89"/>
      <c r="S58" s="91"/>
    </row>
    <row r="59" s="30" customFormat="true" ht="20" customHeight="true" spans="1:19">
      <c r="A59" s="60" t="s">
        <v>84</v>
      </c>
      <c r="B59" s="61" t="s">
        <v>85</v>
      </c>
      <c r="C59" s="49">
        <v>123176</v>
      </c>
      <c r="D59" s="50">
        <f t="shared" si="5"/>
        <v>0.0129624808287333</v>
      </c>
      <c r="E59" s="57">
        <v>587</v>
      </c>
      <c r="F59" s="50">
        <f t="shared" si="6"/>
        <v>0.0145415809943766</v>
      </c>
      <c r="G59" s="68">
        <v>0.812917750935739</v>
      </c>
      <c r="H59" s="50">
        <f t="shared" si="10"/>
        <v>0.0144817310588326</v>
      </c>
      <c r="I59" s="61">
        <v>1</v>
      </c>
      <c r="J59" s="50">
        <f t="shared" si="8"/>
        <v>0.010752688172043</v>
      </c>
      <c r="K59" s="50">
        <f t="shared" si="1"/>
        <v>0.013671006681787</v>
      </c>
      <c r="L59" s="79">
        <f t="shared" si="2"/>
        <v>181.715020814313</v>
      </c>
      <c r="M59" s="86">
        <v>0</v>
      </c>
      <c r="N59" s="90">
        <f t="shared" si="3"/>
        <v>181.715020814313</v>
      </c>
      <c r="O59" s="90">
        <f t="shared" si="9"/>
        <v>182</v>
      </c>
      <c r="P59"/>
      <c r="Q59"/>
      <c r="R59"/>
      <c r="S59" s="33"/>
    </row>
    <row r="60" s="31" customFormat="true" ht="20" customHeight="true" spans="1:19">
      <c r="A60" s="60"/>
      <c r="B60" s="62" t="s">
        <v>86</v>
      </c>
      <c r="C60" s="53">
        <v>63552</v>
      </c>
      <c r="D60" s="46">
        <f t="shared" si="5"/>
        <v>0.00668792282285234</v>
      </c>
      <c r="E60" s="44">
        <v>711</v>
      </c>
      <c r="F60" s="46">
        <f t="shared" si="6"/>
        <v>0.0176133970817747</v>
      </c>
      <c r="G60" s="70">
        <v>0.9001091739436</v>
      </c>
      <c r="H60" s="46">
        <f t="shared" si="10"/>
        <v>0.0144576891797127</v>
      </c>
      <c r="I60" s="82">
        <v>1</v>
      </c>
      <c r="J60" s="46">
        <f t="shared" si="8"/>
        <v>0.010752688172043</v>
      </c>
      <c r="K60" s="46">
        <f t="shared" si="1"/>
        <v>0.0127029715425062</v>
      </c>
      <c r="L60" s="78">
        <f t="shared" si="2"/>
        <v>168.847897742993</v>
      </c>
      <c r="M60" s="45">
        <v>0</v>
      </c>
      <c r="N60" s="85">
        <f t="shared" si="3"/>
        <v>168.847897742993</v>
      </c>
      <c r="O60" s="85">
        <f t="shared" si="9"/>
        <v>169</v>
      </c>
      <c r="P60" s="89"/>
      <c r="Q60" s="89"/>
      <c r="R60" s="89"/>
      <c r="S60" s="91"/>
    </row>
    <row r="61" s="31" customFormat="true" ht="20" customHeight="true" spans="1:19">
      <c r="A61" s="60"/>
      <c r="B61" s="62" t="s">
        <v>87</v>
      </c>
      <c r="C61" s="53">
        <v>105749</v>
      </c>
      <c r="D61" s="46">
        <f t="shared" si="5"/>
        <v>0.0111285427774706</v>
      </c>
      <c r="E61" s="44">
        <v>568</v>
      </c>
      <c r="F61" s="46">
        <f t="shared" si="6"/>
        <v>0.014070899497114</v>
      </c>
      <c r="G61" s="70">
        <v>0.707651645050427</v>
      </c>
      <c r="H61" s="46">
        <f t="shared" si="10"/>
        <v>0.0145107567921651</v>
      </c>
      <c r="I61" s="82">
        <v>1</v>
      </c>
      <c r="J61" s="46">
        <f t="shared" si="8"/>
        <v>0.010752688172043</v>
      </c>
      <c r="K61" s="46">
        <f t="shared" si="1"/>
        <v>0.0129883285372292</v>
      </c>
      <c r="L61" s="78">
        <f t="shared" si="2"/>
        <v>172.640862916851</v>
      </c>
      <c r="M61" s="45">
        <v>0</v>
      </c>
      <c r="N61" s="85">
        <f t="shared" si="3"/>
        <v>172.640862916851</v>
      </c>
      <c r="O61" s="85">
        <f t="shared" si="9"/>
        <v>173</v>
      </c>
      <c r="P61" s="89"/>
      <c r="Q61" s="89"/>
      <c r="R61" s="89"/>
      <c r="S61" s="91"/>
    </row>
    <row r="62" s="31" customFormat="true" ht="20" customHeight="true" spans="1:19">
      <c r="A62" s="60"/>
      <c r="B62" s="62" t="s">
        <v>88</v>
      </c>
      <c r="C62" s="53">
        <v>94243</v>
      </c>
      <c r="D62" s="46">
        <f t="shared" si="5"/>
        <v>0.00991770377948881</v>
      </c>
      <c r="E62" s="44">
        <v>244</v>
      </c>
      <c r="F62" s="46">
        <f t="shared" si="6"/>
        <v>0.00604454133326727</v>
      </c>
      <c r="G62" s="70">
        <v>0.656465938760665</v>
      </c>
      <c r="H62" s="46">
        <f t="shared" si="10"/>
        <v>0.0145248705721773</v>
      </c>
      <c r="I62" s="82">
        <v>1</v>
      </c>
      <c r="J62" s="46">
        <f t="shared" si="8"/>
        <v>0.010752688172043</v>
      </c>
      <c r="K62" s="46">
        <f t="shared" si="1"/>
        <v>0.0102214035226843</v>
      </c>
      <c r="L62" s="78">
        <f t="shared" si="2"/>
        <v>135.86289562352</v>
      </c>
      <c r="M62" s="45">
        <v>0</v>
      </c>
      <c r="N62" s="85">
        <f t="shared" si="3"/>
        <v>135.86289562352</v>
      </c>
      <c r="O62" s="85">
        <f t="shared" si="9"/>
        <v>136</v>
      </c>
      <c r="P62" s="89"/>
      <c r="Q62" s="89"/>
      <c r="R62" s="89"/>
      <c r="S62" s="91"/>
    </row>
    <row r="63" s="32" customFormat="true" ht="20" customHeight="true" spans="1:19">
      <c r="A63" s="60"/>
      <c r="B63" s="47" t="s">
        <v>89</v>
      </c>
      <c r="C63" s="53">
        <v>194486</v>
      </c>
      <c r="D63" s="46">
        <f t="shared" si="5"/>
        <v>0.0204668202121925</v>
      </c>
      <c r="E63" s="66">
        <v>392</v>
      </c>
      <c r="F63" s="46">
        <f t="shared" si="6"/>
        <v>0.00971090246983923</v>
      </c>
      <c r="G63" s="46">
        <v>0.910143556680017</v>
      </c>
      <c r="H63" s="46">
        <f t="shared" si="10"/>
        <v>0.0144549223316849</v>
      </c>
      <c r="I63" s="44">
        <v>1</v>
      </c>
      <c r="J63" s="46">
        <f t="shared" si="8"/>
        <v>0.010752688172043</v>
      </c>
      <c r="K63" s="46">
        <f t="shared" si="1"/>
        <v>0.0144650623213193</v>
      </c>
      <c r="L63" s="78">
        <f t="shared" si="2"/>
        <v>192.269608374976</v>
      </c>
      <c r="M63" s="45">
        <v>0</v>
      </c>
      <c r="N63" s="85">
        <f t="shared" si="3"/>
        <v>192.269608374976</v>
      </c>
      <c r="O63" s="85">
        <f t="shared" si="9"/>
        <v>192</v>
      </c>
      <c r="P63" s="89"/>
      <c r="Q63" s="89"/>
      <c r="R63" s="89"/>
      <c r="S63" s="91"/>
    </row>
    <row r="64" s="30" customFormat="true" ht="20" customHeight="true" spans="1:19">
      <c r="A64" s="63" t="s">
        <v>90</v>
      </c>
      <c r="B64" s="64" t="s">
        <v>91</v>
      </c>
      <c r="C64" s="49">
        <v>212283</v>
      </c>
      <c r="D64" s="50">
        <f t="shared" si="5"/>
        <v>0.0223396953770702</v>
      </c>
      <c r="E64" s="67">
        <v>513</v>
      </c>
      <c r="F64" s="50">
        <f t="shared" si="6"/>
        <v>0.0127084004260906</v>
      </c>
      <c r="G64" s="68">
        <v>0.743421216563402</v>
      </c>
      <c r="H64" s="50">
        <f t="shared" si="10"/>
        <v>0.0145008938069675</v>
      </c>
      <c r="I64" s="64">
        <v>1</v>
      </c>
      <c r="J64" s="50">
        <f t="shared" si="8"/>
        <v>0.010752688172043</v>
      </c>
      <c r="K64" s="50">
        <f t="shared" si="1"/>
        <v>0.0159399657002428</v>
      </c>
      <c r="L64" s="79">
        <f t="shared" si="2"/>
        <v>211.874024087627</v>
      </c>
      <c r="M64" s="86">
        <v>0</v>
      </c>
      <c r="N64" s="90">
        <f t="shared" si="3"/>
        <v>211.874024087627</v>
      </c>
      <c r="O64" s="90">
        <f t="shared" si="9"/>
        <v>212</v>
      </c>
      <c r="P64"/>
      <c r="Q64"/>
      <c r="R64"/>
      <c r="S64" s="33"/>
    </row>
    <row r="65" s="30" customFormat="true" ht="20" customHeight="true" spans="1:19">
      <c r="A65" s="63"/>
      <c r="B65" s="64" t="s">
        <v>92</v>
      </c>
      <c r="C65" s="49">
        <v>111567</v>
      </c>
      <c r="D65" s="50">
        <f t="shared" si="5"/>
        <v>0.0117408025802047</v>
      </c>
      <c r="E65" s="67">
        <v>269</v>
      </c>
      <c r="F65" s="50">
        <f t="shared" si="6"/>
        <v>0.00666385909282335</v>
      </c>
      <c r="G65" s="68">
        <v>0.554418469833816</v>
      </c>
      <c r="H65" s="50">
        <f t="shared" si="10"/>
        <v>0.0145530088090336</v>
      </c>
      <c r="I65" s="64">
        <v>1</v>
      </c>
      <c r="J65" s="50">
        <f t="shared" si="8"/>
        <v>0.010752688172043</v>
      </c>
      <c r="K65" s="50">
        <f t="shared" si="1"/>
        <v>0.0109625699618228</v>
      </c>
      <c r="L65" s="79">
        <f t="shared" si="2"/>
        <v>145.714479932548</v>
      </c>
      <c r="M65" s="86">
        <v>0</v>
      </c>
      <c r="N65" s="90">
        <f t="shared" si="3"/>
        <v>145.714479932548</v>
      </c>
      <c r="O65" s="90">
        <f t="shared" si="9"/>
        <v>146</v>
      </c>
      <c r="P65"/>
      <c r="Q65"/>
      <c r="R65"/>
      <c r="S65" s="33"/>
    </row>
    <row r="66" s="32" customFormat="true" ht="20" customHeight="true" spans="1:19">
      <c r="A66" s="63"/>
      <c r="B66" s="47" t="s">
        <v>93</v>
      </c>
      <c r="C66" s="53">
        <v>190862</v>
      </c>
      <c r="D66" s="46">
        <f t="shared" si="5"/>
        <v>0.0200854469696507</v>
      </c>
      <c r="E66" s="66">
        <v>369</v>
      </c>
      <c r="F66" s="46">
        <f t="shared" si="6"/>
        <v>0.00914113013104764</v>
      </c>
      <c r="G66" s="46">
        <v>0.689223442115303</v>
      </c>
      <c r="H66" s="46">
        <f t="shared" si="10"/>
        <v>0.0145158381248476</v>
      </c>
      <c r="I66" s="44">
        <v>2</v>
      </c>
      <c r="J66" s="46">
        <f t="shared" si="8"/>
        <v>0.021505376344086</v>
      </c>
      <c r="K66" s="46">
        <f t="shared" si="1"/>
        <v>0.0152732622020724</v>
      </c>
      <c r="L66" s="78">
        <f t="shared" si="2"/>
        <v>203.012201189946</v>
      </c>
      <c r="M66" s="45">
        <v>0</v>
      </c>
      <c r="N66" s="85">
        <f t="shared" si="3"/>
        <v>203.012201189946</v>
      </c>
      <c r="O66" s="85">
        <f t="shared" si="9"/>
        <v>203</v>
      </c>
      <c r="P66" s="89"/>
      <c r="Q66" s="89"/>
      <c r="R66" s="89"/>
      <c r="S66" s="91"/>
    </row>
    <row r="67" s="30" customFormat="true" ht="20" customHeight="true" spans="1:19">
      <c r="A67" s="51" t="s">
        <v>94</v>
      </c>
      <c r="B67" s="92" t="s">
        <v>95</v>
      </c>
      <c r="C67" s="49">
        <v>202277</v>
      </c>
      <c r="D67" s="50">
        <f t="shared" si="5"/>
        <v>0.0212867095423921</v>
      </c>
      <c r="E67" s="67">
        <v>203</v>
      </c>
      <c r="F67" s="50">
        <f t="shared" si="6"/>
        <v>0.00502886020759531</v>
      </c>
      <c r="G67" s="68">
        <v>0.604796200896231</v>
      </c>
      <c r="H67" s="50">
        <f t="shared" si="10"/>
        <v>0.0145391178174801</v>
      </c>
      <c r="I67" s="92">
        <v>1</v>
      </c>
      <c r="J67" s="50">
        <f t="shared" si="8"/>
        <v>0.010752688172043</v>
      </c>
      <c r="K67" s="50">
        <f t="shared" si="1"/>
        <v>0.0133316750874446</v>
      </c>
      <c r="L67" s="79">
        <f t="shared" si="2"/>
        <v>177.204625262313</v>
      </c>
      <c r="M67" s="86">
        <v>952</v>
      </c>
      <c r="N67" s="90">
        <f t="shared" si="3"/>
        <v>1129.20462526231</v>
      </c>
      <c r="O67" s="90">
        <f t="shared" si="9"/>
        <v>1129</v>
      </c>
      <c r="P67"/>
      <c r="Q67"/>
      <c r="R67"/>
      <c r="S67" s="33"/>
    </row>
    <row r="68" s="32" customFormat="true" ht="20" customHeight="true" spans="1:19">
      <c r="A68" s="51"/>
      <c r="B68" s="47" t="s">
        <v>96</v>
      </c>
      <c r="C68" s="53">
        <v>319612</v>
      </c>
      <c r="D68" s="46">
        <f t="shared" si="5"/>
        <v>0.0336345101532207</v>
      </c>
      <c r="E68" s="66">
        <v>142</v>
      </c>
      <c r="F68" s="46">
        <f t="shared" si="6"/>
        <v>0.00351772487427849</v>
      </c>
      <c r="G68" s="46">
        <v>0.751241747866089</v>
      </c>
      <c r="H68" s="46">
        <f t="shared" si="10"/>
        <v>0.0144987373991267</v>
      </c>
      <c r="I68" s="44">
        <v>2</v>
      </c>
      <c r="J68" s="46">
        <f t="shared" si="8"/>
        <v>0.021505376344086</v>
      </c>
      <c r="K68" s="46">
        <f t="shared" si="1"/>
        <v>0.0176458293623964</v>
      </c>
      <c r="L68" s="78">
        <f t="shared" si="2"/>
        <v>234.548363884972</v>
      </c>
      <c r="M68" s="45">
        <v>0</v>
      </c>
      <c r="N68" s="85">
        <f t="shared" si="3"/>
        <v>234.548363884972</v>
      </c>
      <c r="O68" s="85">
        <f t="shared" si="9"/>
        <v>235</v>
      </c>
      <c r="P68" s="89"/>
      <c r="Q68" s="89"/>
      <c r="R68" s="89"/>
      <c r="S68" s="91"/>
    </row>
    <row r="69" s="32" customFormat="true" ht="20" customHeight="true" spans="1:19">
      <c r="A69" s="51"/>
      <c r="B69" s="47" t="s">
        <v>97</v>
      </c>
      <c r="C69" s="53">
        <v>175662</v>
      </c>
      <c r="D69" s="46">
        <f t="shared" si="5"/>
        <v>0.018485868248173</v>
      </c>
      <c r="E69" s="66">
        <v>1160</v>
      </c>
      <c r="F69" s="46">
        <f t="shared" si="6"/>
        <v>0.0287363440434018</v>
      </c>
      <c r="G69" s="46">
        <v>0.657980092536292</v>
      </c>
      <c r="H69" s="46">
        <f t="shared" si="10"/>
        <v>0.0145244530643447</v>
      </c>
      <c r="I69" s="44">
        <v>2</v>
      </c>
      <c r="J69" s="46">
        <f t="shared" si="8"/>
        <v>0.021505376344086</v>
      </c>
      <c r="K69" s="46">
        <f t="shared" si="1"/>
        <v>0.0206745372411844</v>
      </c>
      <c r="L69" s="78">
        <f t="shared" si="2"/>
        <v>274.805949009824</v>
      </c>
      <c r="M69" s="45">
        <v>0</v>
      </c>
      <c r="N69" s="85">
        <f t="shared" si="3"/>
        <v>274.805949009824</v>
      </c>
      <c r="O69" s="85">
        <f t="shared" si="9"/>
        <v>275</v>
      </c>
      <c r="P69" s="89"/>
      <c r="Q69" s="89"/>
      <c r="R69" s="89"/>
      <c r="S69" s="91"/>
    </row>
    <row r="70" s="32" customFormat="true" ht="20" customHeight="true" spans="1:19">
      <c r="A70" s="54"/>
      <c r="B70" s="47" t="s">
        <v>98</v>
      </c>
      <c r="C70" s="53">
        <v>179334</v>
      </c>
      <c r="D70" s="46">
        <f t="shared" si="5"/>
        <v>0.0188722927919405</v>
      </c>
      <c r="E70" s="66">
        <v>397</v>
      </c>
      <c r="F70" s="46">
        <f t="shared" si="6"/>
        <v>0.00983476602175044</v>
      </c>
      <c r="G70" s="46">
        <v>0.61249767955435</v>
      </c>
      <c r="H70" s="46">
        <f t="shared" si="10"/>
        <v>0.0145369942368278</v>
      </c>
      <c r="I70" s="44">
        <v>2</v>
      </c>
      <c r="J70" s="46">
        <f t="shared" si="8"/>
        <v>0.021505376344086</v>
      </c>
      <c r="K70" s="46">
        <f t="shared" si="1"/>
        <v>0.0151237535495642</v>
      </c>
      <c r="L70" s="78">
        <f t="shared" si="2"/>
        <v>201.024932180808</v>
      </c>
      <c r="M70" s="45">
        <v>0</v>
      </c>
      <c r="N70" s="88">
        <f t="shared" si="3"/>
        <v>201.024932180808</v>
      </c>
      <c r="O70" s="88">
        <f t="shared" si="9"/>
        <v>201</v>
      </c>
      <c r="P70" s="89"/>
      <c r="Q70" s="89"/>
      <c r="R70" s="89"/>
      <c r="S70" s="91"/>
    </row>
    <row r="71" s="30" customFormat="true" ht="20" customHeight="true" spans="1:19">
      <c r="A71" s="51" t="s">
        <v>99</v>
      </c>
      <c r="B71" s="93" t="s">
        <v>100</v>
      </c>
      <c r="C71" s="49">
        <v>59703</v>
      </c>
      <c r="D71" s="50">
        <f t="shared" si="5"/>
        <v>0.00628287160581497</v>
      </c>
      <c r="E71" s="72">
        <v>285</v>
      </c>
      <c r="F71" s="50">
        <f t="shared" si="6"/>
        <v>0.00706022245893923</v>
      </c>
      <c r="G71" s="68">
        <v>0.734317911962967</v>
      </c>
      <c r="H71" s="50">
        <f t="shared" si="10"/>
        <v>0.0145034039225414</v>
      </c>
      <c r="I71" s="57">
        <v>1</v>
      </c>
      <c r="J71" s="50">
        <f t="shared" si="8"/>
        <v>0.010752688172043</v>
      </c>
      <c r="K71" s="50">
        <f>D71*0.3+F71*0.3++H71*0.3+J71*0.1</f>
        <v>0.00942921821339297</v>
      </c>
      <c r="L71" s="79">
        <f>$L$6*K71</f>
        <v>125.333168492419</v>
      </c>
      <c r="M71" s="86">
        <v>0</v>
      </c>
      <c r="N71" s="87">
        <f>L71+M71</f>
        <v>125.333168492419</v>
      </c>
      <c r="O71" s="87">
        <f t="shared" si="9"/>
        <v>125</v>
      </c>
      <c r="P71"/>
      <c r="Q71"/>
      <c r="R71"/>
      <c r="S71" s="33"/>
    </row>
    <row r="72" s="30" customFormat="true" ht="20" customHeight="true" spans="1:19">
      <c r="A72" s="51"/>
      <c r="B72" s="57" t="s">
        <v>101</v>
      </c>
      <c r="C72" s="49">
        <v>54121</v>
      </c>
      <c r="D72" s="50">
        <f>C72/C$6</f>
        <v>0.0056954473674407</v>
      </c>
      <c r="E72" s="72">
        <v>237</v>
      </c>
      <c r="F72" s="50">
        <f>E72/E$6</f>
        <v>0.00587113236059157</v>
      </c>
      <c r="G72" s="68">
        <v>0.865112231560531</v>
      </c>
      <c r="H72" s="50">
        <f t="shared" si="10"/>
        <v>0.0144673391226694</v>
      </c>
      <c r="I72" s="57">
        <v>1</v>
      </c>
      <c r="J72" s="50">
        <f>I72/I$6</f>
        <v>0.010752688172043</v>
      </c>
      <c r="K72" s="50">
        <f>D72*0.3+F72*0.3++H72*0.3+J72*0.1</f>
        <v>0.00888544447241481</v>
      </c>
      <c r="L72" s="79">
        <f>$L$6*K72</f>
        <v>118.105327927338</v>
      </c>
      <c r="M72" s="86">
        <v>0</v>
      </c>
      <c r="N72" s="87">
        <f>L72+M72</f>
        <v>118.105327927338</v>
      </c>
      <c r="O72" s="87">
        <f t="shared" si="9"/>
        <v>118</v>
      </c>
      <c r="P72"/>
      <c r="Q72"/>
      <c r="R72"/>
      <c r="S72" s="33"/>
    </row>
    <row r="73" s="31" customFormat="true" ht="20" customHeight="true" spans="1:19">
      <c r="A73" s="51"/>
      <c r="B73" s="47" t="s">
        <v>102</v>
      </c>
      <c r="C73" s="53">
        <v>102580</v>
      </c>
      <c r="D73" s="46">
        <f>C73/C$6</f>
        <v>0.0107950516611309</v>
      </c>
      <c r="E73" s="66">
        <v>419</v>
      </c>
      <c r="F73" s="46">
        <f>E73/E$6</f>
        <v>0.0103797656501598</v>
      </c>
      <c r="G73" s="70">
        <v>0.724019121893573</v>
      </c>
      <c r="H73" s="46">
        <f t="shared" si="10"/>
        <v>0.0145062436773864</v>
      </c>
      <c r="I73" s="44">
        <v>1</v>
      </c>
      <c r="J73" s="46">
        <f>I73/I$6</f>
        <v>0.010752688172043</v>
      </c>
      <c r="K73" s="46">
        <f>D73*0.3+F73*0.3++H73*0.3+J73*0.1</f>
        <v>0.0117795871138074</v>
      </c>
      <c r="L73" s="78">
        <f>$L$6*K73</f>
        <v>156.574271916728</v>
      </c>
      <c r="M73" s="45">
        <v>0</v>
      </c>
      <c r="N73" s="88">
        <f>L73+M73</f>
        <v>156.574271916728</v>
      </c>
      <c r="O73" s="88">
        <f t="shared" si="9"/>
        <v>157</v>
      </c>
      <c r="P73" s="89"/>
      <c r="Q73" s="89"/>
      <c r="R73" s="89"/>
      <c r="S73" s="91"/>
    </row>
    <row r="74" s="32" customFormat="true" ht="20" customHeight="true" spans="1:19">
      <c r="A74" s="51"/>
      <c r="B74" s="47" t="s">
        <v>103</v>
      </c>
      <c r="C74" s="53">
        <v>199138</v>
      </c>
      <c r="D74" s="46">
        <f>C74/C$6</f>
        <v>0.0209563754893185</v>
      </c>
      <c r="E74" s="66">
        <v>695</v>
      </c>
      <c r="F74" s="46">
        <f>E74/E$6</f>
        <v>0.0172170337156588</v>
      </c>
      <c r="G74" s="46">
        <v>0.604098296642611</v>
      </c>
      <c r="H74" s="46">
        <f t="shared" si="10"/>
        <v>0.0145393102553269</v>
      </c>
      <c r="I74" s="44">
        <v>1</v>
      </c>
      <c r="J74" s="46">
        <f>I74/I$6</f>
        <v>0.010752688172043</v>
      </c>
      <c r="K74" s="46">
        <f>D74*0.3+F74*0.3++H74*0.3+J74*0.1</f>
        <v>0.0168890846552956</v>
      </c>
      <c r="L74" s="78">
        <f>$L$6*K74</f>
        <v>224.489713238189</v>
      </c>
      <c r="M74" s="45">
        <v>0</v>
      </c>
      <c r="N74" s="88">
        <f>L74+M74</f>
        <v>224.489713238189</v>
      </c>
      <c r="O74" s="88">
        <f t="shared" si="9"/>
        <v>224</v>
      </c>
      <c r="P74" s="89"/>
      <c r="Q74" s="89"/>
      <c r="R74" s="89"/>
      <c r="S74" s="91"/>
    </row>
    <row r="75" s="32" customFormat="true" ht="20" customHeight="true" spans="1:19">
      <c r="A75" s="54"/>
      <c r="B75" s="47" t="s">
        <v>104</v>
      </c>
      <c r="C75" s="53">
        <v>88085</v>
      </c>
      <c r="D75" s="46">
        <f>C75/C$6</f>
        <v>0.00926966392640591</v>
      </c>
      <c r="E75" s="66">
        <v>912</v>
      </c>
      <c r="F75" s="46">
        <f>E75/E$6</f>
        <v>0.0225927118686055</v>
      </c>
      <c r="G75" s="46">
        <v>0.8591064066891</v>
      </c>
      <c r="H75" s="46">
        <f t="shared" si="10"/>
        <v>0.0144689951492669</v>
      </c>
      <c r="I75" s="44">
        <v>1</v>
      </c>
      <c r="J75" s="46">
        <f>I75/I$6</f>
        <v>0.010752688172043</v>
      </c>
      <c r="K75" s="46">
        <f>D75*0.3+F75*0.3++H75*0.3+J75*0.1</f>
        <v>0.0149746801004878</v>
      </c>
      <c r="L75" s="78">
        <f>$L$6*K75</f>
        <v>199.043447895684</v>
      </c>
      <c r="M75" s="45">
        <v>0</v>
      </c>
      <c r="N75" s="85">
        <f>L75+M75</f>
        <v>199.043447895684</v>
      </c>
      <c r="O75" s="85">
        <f t="shared" si="9"/>
        <v>199</v>
      </c>
      <c r="P75" s="89"/>
      <c r="Q75" s="89"/>
      <c r="R75" s="89"/>
      <c r="S75" s="91"/>
    </row>
    <row r="76" spans="12:17">
      <c r="L76" s="94"/>
      <c r="M76" s="94"/>
      <c r="P76"/>
      <c r="Q76"/>
    </row>
  </sheetData>
  <autoFilter ref="A1:O75">
    <extLst/>
  </autoFilter>
  <mergeCells count="20">
    <mergeCell ref="A1:C1"/>
    <mergeCell ref="A2:O2"/>
    <mergeCell ref="A3:B3"/>
    <mergeCell ref="A4:B4"/>
    <mergeCell ref="A5:B5"/>
    <mergeCell ref="A6:B6"/>
    <mergeCell ref="A7:A9"/>
    <mergeCell ref="A10:A16"/>
    <mergeCell ref="A17:A22"/>
    <mergeCell ref="A23:A30"/>
    <mergeCell ref="A31:A34"/>
    <mergeCell ref="A35:A38"/>
    <mergeCell ref="A39:A41"/>
    <mergeCell ref="A42:A49"/>
    <mergeCell ref="A50:A54"/>
    <mergeCell ref="A55:A58"/>
    <mergeCell ref="A59:A63"/>
    <mergeCell ref="A64:A66"/>
    <mergeCell ref="A67:A70"/>
    <mergeCell ref="A71:A75"/>
  </mergeCells>
  <printOptions horizontalCentered="true"/>
  <pageMargins left="0.156944444444444" right="0.161111111111111" top="0.511805555555556" bottom="0.511805555555556" header="0.5" footer="0.393055555555556"/>
  <pageSetup paperSize="9" scale="77" fitToHeight="0" orientation="landscape" horizontalDpi="600"/>
  <headerFooter/>
  <rowBreaks count="2" manualBreakCount="2">
    <brk id="30" max="14" man="1"/>
    <brk id="5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8"/>
  <sheetViews>
    <sheetView tabSelected="1" view="pageBreakPreview" zoomScaleNormal="100" zoomScaleSheetLayoutView="100" workbookViewId="0">
      <selection activeCell="C13" sqref="C13"/>
    </sheetView>
  </sheetViews>
  <sheetFormatPr defaultColWidth="9" defaultRowHeight="15" outlineLevelCol="5"/>
  <cols>
    <col min="1" max="1" width="25.75" style="6" customWidth="true"/>
    <col min="2" max="2" width="27" style="2" customWidth="true"/>
    <col min="3" max="3" width="26.5" style="2" customWidth="true"/>
    <col min="4" max="16384" width="9" style="2"/>
  </cols>
  <sheetData>
    <row r="1" s="1" customFormat="true" ht="18.75" spans="1:1">
      <c r="A1" s="7" t="s">
        <v>105</v>
      </c>
    </row>
    <row r="2" s="2" customFormat="true" ht="59" customHeight="true" spans="1:3">
      <c r="A2" s="8" t="s">
        <v>106</v>
      </c>
      <c r="B2" s="9"/>
      <c r="C2" s="9"/>
    </row>
    <row r="3" s="2" customFormat="true" ht="16" customHeight="true" spans="3:3">
      <c r="C3" s="10" t="s">
        <v>107</v>
      </c>
    </row>
    <row r="4" s="3" customFormat="true" ht="31" customHeight="true" spans="1:3">
      <c r="A4" s="11" t="s">
        <v>2</v>
      </c>
      <c r="B4" s="12" t="s">
        <v>108</v>
      </c>
      <c r="C4" s="12" t="s">
        <v>109</v>
      </c>
    </row>
    <row r="5" s="2" customFormat="true" ht="20" customHeight="true" spans="1:3">
      <c r="A5" s="13" t="s">
        <v>110</v>
      </c>
      <c r="B5" s="14">
        <f>B6+B10+B12+B13+B14+B15+B16+B17+B18+B20+B21+B22+B23+B24+B25+B28+B29+B30+B31+B32+B33+B34+B37+B38+B39+B41+B42+B43+B44+B46+B47+B48+B52+B53+B54+B55+B56+B57+B60+B61+B62+B63+B64+B65+B66+B67+B68+B70+B71+B72+B73+B74+B77+B78+B80+B81+B82+B83+B86+B87+B88</f>
        <v>23517</v>
      </c>
      <c r="C5" s="14"/>
    </row>
    <row r="6" s="4" customFormat="true" ht="20" customHeight="true" spans="1:3">
      <c r="A6" s="13" t="s">
        <v>111</v>
      </c>
      <c r="B6" s="15">
        <f>SUM(B7:B9)</f>
        <v>557</v>
      </c>
      <c r="C6" s="15"/>
    </row>
    <row r="7" s="5" customFormat="true" ht="20" customHeight="true" spans="1:3">
      <c r="A7" s="16" t="s">
        <v>112</v>
      </c>
      <c r="B7" s="15">
        <f>VLOOKUP(A7,'附件2-1、补助地市资金分配测算表'!B:O,14,FALSE)</f>
        <v>144</v>
      </c>
      <c r="C7" s="15"/>
    </row>
    <row r="8" s="5" customFormat="true" ht="20" customHeight="true" spans="1:3">
      <c r="A8" s="16" t="s">
        <v>113</v>
      </c>
      <c r="B8" s="15">
        <f>VLOOKUP(A8,'附件2-1、补助地市资金分配测算表'!B:O,14,FALSE)</f>
        <v>236</v>
      </c>
      <c r="C8" s="15"/>
    </row>
    <row r="9" s="4" customFormat="true" ht="20" customHeight="true" spans="1:3">
      <c r="A9" s="16" t="s">
        <v>114</v>
      </c>
      <c r="B9" s="15">
        <f>VLOOKUP(A9,'附件2-1、补助地市资金分配测算表'!B:O,14,FALSE)</f>
        <v>177</v>
      </c>
      <c r="C9" s="15"/>
    </row>
    <row r="10" s="5" customFormat="true" ht="20" customHeight="true" spans="1:3">
      <c r="A10" s="17" t="s">
        <v>115</v>
      </c>
      <c r="B10" s="15">
        <f>SUM(B11:B11)</f>
        <v>133</v>
      </c>
      <c r="C10" s="15"/>
    </row>
    <row r="11" s="5" customFormat="true" ht="20" customHeight="true" spans="1:3">
      <c r="A11" s="16" t="s">
        <v>116</v>
      </c>
      <c r="B11" s="15">
        <f>VLOOKUP(A11,'附件2-1、补助地市资金分配测算表'!B:O,14,FALSE)</f>
        <v>133</v>
      </c>
      <c r="C11" s="15"/>
    </row>
    <row r="12" s="5" customFormat="true" ht="20" customHeight="true" spans="1:3">
      <c r="A12" s="18" t="s">
        <v>30</v>
      </c>
      <c r="B12" s="15">
        <f>VLOOKUP(A12,'附件2-1、补助地市资金分配测算表'!B:O,14,FALSE)</f>
        <v>160</v>
      </c>
      <c r="C12" s="15"/>
    </row>
    <row r="13" s="4" customFormat="true" ht="42" customHeight="true" spans="1:3">
      <c r="A13" s="18" t="s">
        <v>31</v>
      </c>
      <c r="B13" s="15">
        <f>'附件2-1、补助地市资金分配测算表'!O14</f>
        <v>1646</v>
      </c>
      <c r="C13" s="19" t="s">
        <v>117</v>
      </c>
    </row>
    <row r="14" s="4" customFormat="true" ht="55" customHeight="true" spans="1:3">
      <c r="A14" s="17" t="s">
        <v>28</v>
      </c>
      <c r="B14" s="15">
        <f>'附件2-1、补助地市资金分配测算表'!O11</f>
        <v>1693</v>
      </c>
      <c r="C14" s="19" t="s">
        <v>118</v>
      </c>
    </row>
    <row r="15" s="4" customFormat="true" ht="20" customHeight="true" spans="1:3">
      <c r="A15" s="17" t="s">
        <v>33</v>
      </c>
      <c r="B15" s="15">
        <f>VLOOKUP(A15,'附件2-1、补助地市资金分配测算表'!B:O,14,FALSE)</f>
        <v>135</v>
      </c>
      <c r="C15" s="15"/>
    </row>
    <row r="16" s="4" customFormat="true" ht="20" customHeight="true" spans="1:3">
      <c r="A16" s="17" t="s">
        <v>29</v>
      </c>
      <c r="B16" s="15">
        <f>VLOOKUP(A16,'附件2-1、补助地市资金分配测算表'!B:O,14,FALSE)</f>
        <v>124</v>
      </c>
      <c r="C16" s="15"/>
    </row>
    <row r="17" s="2" customFormat="true" ht="20" customHeight="true" spans="1:6">
      <c r="A17" s="17" t="s">
        <v>32</v>
      </c>
      <c r="B17" s="15">
        <f>VLOOKUP(A17,'附件2-1、补助地市资金分配测算表'!B:O,14,FALSE)</f>
        <v>106</v>
      </c>
      <c r="C17" s="15"/>
      <c r="D17" s="5"/>
      <c r="F17" s="4"/>
    </row>
    <row r="18" s="2" customFormat="true" ht="20" customHeight="true" spans="1:6">
      <c r="A18" s="17" t="s">
        <v>119</v>
      </c>
      <c r="B18" s="15">
        <f>SUM(B19:B19)</f>
        <v>1414</v>
      </c>
      <c r="C18" s="15"/>
      <c r="D18" s="5"/>
      <c r="F18" s="4"/>
    </row>
    <row r="19" s="4" customFormat="true" ht="47" customHeight="true" spans="1:3">
      <c r="A19" s="16" t="s">
        <v>120</v>
      </c>
      <c r="B19" s="15">
        <f>'附件2-1、补助地市资金分配测算表'!O17</f>
        <v>1414</v>
      </c>
      <c r="C19" s="19" t="s">
        <v>121</v>
      </c>
    </row>
    <row r="20" s="4" customFormat="true" ht="20" customHeight="true" spans="1:3">
      <c r="A20" s="18" t="s">
        <v>37</v>
      </c>
      <c r="B20" s="15">
        <f>VLOOKUP(A20,'附件2-1、补助地市资金分配测算表'!B:O,14,FALSE)</f>
        <v>220</v>
      </c>
      <c r="C20" s="19"/>
    </row>
    <row r="21" s="4" customFormat="true" ht="20" customHeight="true" spans="1:3">
      <c r="A21" s="18" t="s">
        <v>36</v>
      </c>
      <c r="B21" s="15">
        <f>VLOOKUP(A21,'附件2-1、补助地市资金分配测算表'!B:O,14,FALSE)</f>
        <v>149</v>
      </c>
      <c r="C21" s="19"/>
    </row>
    <row r="22" s="4" customFormat="true" ht="20" customHeight="true" spans="1:3">
      <c r="A22" s="17" t="s">
        <v>39</v>
      </c>
      <c r="B22" s="15">
        <f>VLOOKUP(A22,'附件2-1、补助地市资金分配测算表'!B:O,14,FALSE)</f>
        <v>327</v>
      </c>
      <c r="C22" s="19"/>
    </row>
    <row r="23" s="5" customFormat="true" ht="20" customHeight="true" spans="1:6">
      <c r="A23" s="17" t="s">
        <v>38</v>
      </c>
      <c r="B23" s="15">
        <f>VLOOKUP(A23,'附件2-1、补助地市资金分配测算表'!B:O,14,FALSE)</f>
        <v>222</v>
      </c>
      <c r="C23" s="19"/>
      <c r="F23" s="4"/>
    </row>
    <row r="24" s="5" customFormat="true" ht="20" customHeight="true" spans="1:6">
      <c r="A24" s="17" t="s">
        <v>40</v>
      </c>
      <c r="B24" s="15">
        <f>VLOOKUP(A24,'附件2-1、补助地市资金分配测算表'!B:O,14,FALSE)</f>
        <v>200</v>
      </c>
      <c r="C24" s="19"/>
      <c r="F24" s="4"/>
    </row>
    <row r="25" s="4" customFormat="true" ht="20" customHeight="true" spans="1:3">
      <c r="A25" s="17" t="s">
        <v>122</v>
      </c>
      <c r="B25" s="15">
        <f>SUM(B26:B27)</f>
        <v>2565</v>
      </c>
      <c r="C25" s="19"/>
    </row>
    <row r="26" s="5" customFormat="true" ht="20" customHeight="true" spans="1:6">
      <c r="A26" s="16" t="s">
        <v>123</v>
      </c>
      <c r="B26" s="15">
        <f>VLOOKUP(A26,'附件2-1、补助地市资金分配测算表'!B:O,14,FALSE)</f>
        <v>200</v>
      </c>
      <c r="C26" s="19"/>
      <c r="F26" s="4"/>
    </row>
    <row r="27" s="4" customFormat="true" ht="54" customHeight="true" spans="1:3">
      <c r="A27" s="16" t="s">
        <v>124</v>
      </c>
      <c r="B27" s="15">
        <f>'附件2-1、补助地市资金分配测算表'!O23</f>
        <v>2365</v>
      </c>
      <c r="C27" s="19" t="s">
        <v>125</v>
      </c>
    </row>
    <row r="28" s="5" customFormat="true" ht="20" customHeight="true" spans="1:6">
      <c r="A28" s="18" t="s">
        <v>46</v>
      </c>
      <c r="B28" s="15">
        <f>VLOOKUP(A28,'附件2-1、补助地市资金分配测算表'!B:O,14,FALSE)</f>
        <v>272</v>
      </c>
      <c r="C28" s="15"/>
      <c r="F28" s="4"/>
    </row>
    <row r="29" s="5" customFormat="true" ht="51" customHeight="true" spans="1:6">
      <c r="A29" s="18" t="s">
        <v>44</v>
      </c>
      <c r="B29" s="15">
        <f>'附件2-1、补助地市资金分配测算表'!O25</f>
        <v>1292</v>
      </c>
      <c r="C29" s="19" t="s">
        <v>126</v>
      </c>
      <c r="F29" s="4"/>
    </row>
    <row r="30" s="5" customFormat="true" ht="20" customHeight="true" spans="1:6">
      <c r="A30" s="17" t="s">
        <v>45</v>
      </c>
      <c r="B30" s="15">
        <f>VLOOKUP(A30,'附件2-1、补助地市资金分配测算表'!B:O,14,FALSE)</f>
        <v>136</v>
      </c>
      <c r="C30" s="15"/>
      <c r="F30" s="4"/>
    </row>
    <row r="31" s="4" customFormat="true" ht="20" customHeight="true" spans="1:3">
      <c r="A31" s="17" t="s">
        <v>49</v>
      </c>
      <c r="B31" s="15">
        <f>VLOOKUP(A31,'附件2-1、补助地市资金分配测算表'!B:O,14,FALSE)</f>
        <v>184</v>
      </c>
      <c r="C31" s="15"/>
    </row>
    <row r="32" s="5" customFormat="true" ht="20" customHeight="true" spans="1:6">
      <c r="A32" s="17" t="s">
        <v>48</v>
      </c>
      <c r="B32" s="15">
        <f>VLOOKUP(A32,'附件2-1、补助地市资金分配测算表'!B:O,14,FALSE)</f>
        <v>235</v>
      </c>
      <c r="C32" s="15"/>
      <c r="F32" s="4"/>
    </row>
    <row r="33" s="5" customFormat="true" ht="20" customHeight="true" spans="1:6">
      <c r="A33" s="17" t="s">
        <v>47</v>
      </c>
      <c r="B33" s="15">
        <f>VLOOKUP(A33,'附件2-1、补助地市资金分配测算表'!B:O,14,FALSE)</f>
        <v>215</v>
      </c>
      <c r="C33" s="15"/>
      <c r="F33" s="4"/>
    </row>
    <row r="34" s="4" customFormat="true" ht="20" customHeight="true" spans="1:4">
      <c r="A34" s="17" t="s">
        <v>127</v>
      </c>
      <c r="B34" s="15">
        <f>SUM(B35:B36)</f>
        <v>284</v>
      </c>
      <c r="C34" s="15"/>
      <c r="D34" s="5"/>
    </row>
    <row r="35" s="5" customFormat="true" ht="20" customHeight="true" spans="1:6">
      <c r="A35" s="20" t="s">
        <v>128</v>
      </c>
      <c r="B35" s="15">
        <f>VLOOKUP(A35,'附件2-1、补助地市资金分配测算表'!B:O,14,FALSE)</f>
        <v>174</v>
      </c>
      <c r="C35" s="15"/>
      <c r="F35" s="4"/>
    </row>
    <row r="36" s="5" customFormat="true" ht="20" customHeight="true" spans="1:6">
      <c r="A36" s="20" t="s">
        <v>129</v>
      </c>
      <c r="B36" s="15">
        <f>VLOOKUP(A36,'附件2-1、补助地市资金分配测算表'!B:O,14,FALSE)</f>
        <v>110</v>
      </c>
      <c r="C36" s="15"/>
      <c r="F36" s="4"/>
    </row>
    <row r="37" s="5" customFormat="true" ht="20" customHeight="true" spans="1:6">
      <c r="A37" s="17" t="s">
        <v>53</v>
      </c>
      <c r="B37" s="15">
        <f>VLOOKUP(A37,'附件2-1、补助地市资金分配测算表'!B:O,14,FALSE)</f>
        <v>192</v>
      </c>
      <c r="C37" s="15"/>
      <c r="F37" s="4"/>
    </row>
    <row r="38" s="5" customFormat="true" ht="20" customHeight="true" spans="1:6">
      <c r="A38" s="17" t="s">
        <v>54</v>
      </c>
      <c r="B38" s="15">
        <f>VLOOKUP(A38,'附件2-1、补助地市资金分配测算表'!B:O,14,FALSE)</f>
        <v>123</v>
      </c>
      <c r="C38" s="15"/>
      <c r="F38" s="4"/>
    </row>
    <row r="39" s="5" customFormat="true" ht="20" customHeight="true" spans="1:6">
      <c r="A39" s="17" t="s">
        <v>130</v>
      </c>
      <c r="B39" s="15">
        <f>SUM(B40:B40)</f>
        <v>164</v>
      </c>
      <c r="C39" s="15"/>
      <c r="F39" s="4"/>
    </row>
    <row r="40" s="5" customFormat="true" ht="20" customHeight="true" spans="1:6">
      <c r="A40" s="21" t="s">
        <v>131</v>
      </c>
      <c r="B40" s="15">
        <f>VLOOKUP(A40,'附件2-1、补助地市资金分配测算表'!B:O,14,FALSE)</f>
        <v>164</v>
      </c>
      <c r="C40" s="15"/>
      <c r="F40" s="4"/>
    </row>
    <row r="41" s="5" customFormat="true" ht="20" customHeight="true" spans="1:6">
      <c r="A41" s="17" t="s">
        <v>58</v>
      </c>
      <c r="B41" s="15">
        <f>VLOOKUP(A41,'附件2-1、补助地市资金分配测算表'!B:O,14,FALSE)</f>
        <v>454</v>
      </c>
      <c r="C41" s="15"/>
      <c r="F41" s="4"/>
    </row>
    <row r="42" s="5" customFormat="true" ht="20" customHeight="true" spans="1:6">
      <c r="A42" s="17" t="s">
        <v>59</v>
      </c>
      <c r="B42" s="15">
        <f>VLOOKUP(A42,'附件2-1、补助地市资金分配测算表'!B:O,14,FALSE)</f>
        <v>182</v>
      </c>
      <c r="C42" s="15"/>
      <c r="F42" s="4"/>
    </row>
    <row r="43" ht="20" customHeight="true" spans="1:3">
      <c r="A43" s="17" t="s">
        <v>57</v>
      </c>
      <c r="B43" s="15">
        <f>VLOOKUP(A43,'附件2-1、补助地市资金分配测算表'!B:O,14,FALSE)</f>
        <v>128</v>
      </c>
      <c r="C43" s="15"/>
    </row>
    <row r="44" ht="20" customHeight="true" spans="1:3">
      <c r="A44" s="22" t="s">
        <v>132</v>
      </c>
      <c r="B44" s="15">
        <f>SUM(B45:B45)</f>
        <v>267</v>
      </c>
      <c r="C44" s="15"/>
    </row>
    <row r="45" ht="20" customHeight="true" spans="1:3">
      <c r="A45" s="23" t="s">
        <v>133</v>
      </c>
      <c r="B45" s="15">
        <f>VLOOKUP(A45,'附件2-1、补助地市资金分配测算表'!B:O,14,FALSE)</f>
        <v>267</v>
      </c>
      <c r="C45" s="15"/>
    </row>
    <row r="46" ht="20" customHeight="true" spans="1:3">
      <c r="A46" s="17" t="s">
        <v>63</v>
      </c>
      <c r="B46" s="15">
        <f>VLOOKUP(A46,'附件2-1、补助地市资金分配测算表'!B:O,14,FALSE)</f>
        <v>265</v>
      </c>
      <c r="C46" s="15"/>
    </row>
    <row r="47" ht="20" customHeight="true" spans="1:3">
      <c r="A47" s="17" t="s">
        <v>62</v>
      </c>
      <c r="B47" s="15">
        <f>VLOOKUP(A47,'附件2-1、补助地市资金分配测算表'!B:O,14,FALSE)</f>
        <v>220</v>
      </c>
      <c r="C47" s="15"/>
    </row>
    <row r="48" ht="20" customHeight="true" spans="1:3">
      <c r="A48" s="17" t="s">
        <v>134</v>
      </c>
      <c r="B48" s="15">
        <f>SUM(B49:B51)</f>
        <v>353</v>
      </c>
      <c r="C48" s="15"/>
    </row>
    <row r="49" ht="20" customHeight="true" spans="1:3">
      <c r="A49" s="24" t="s">
        <v>135</v>
      </c>
      <c r="B49" s="15">
        <f>VLOOKUP(A49,'附件2-1、补助地市资金分配测算表'!B:O,14,FALSE)</f>
        <v>116</v>
      </c>
      <c r="C49" s="15"/>
    </row>
    <row r="50" ht="20" customHeight="true" spans="1:3">
      <c r="A50" s="24" t="s">
        <v>136</v>
      </c>
      <c r="B50" s="15">
        <f>VLOOKUP(A50,'附件2-1、补助地市资金分配测算表'!B:O,14,FALSE)</f>
        <v>119</v>
      </c>
      <c r="C50" s="15"/>
    </row>
    <row r="51" ht="20" customHeight="true" spans="1:3">
      <c r="A51" s="24" t="s">
        <v>137</v>
      </c>
      <c r="B51" s="15">
        <f>VLOOKUP(A51,'附件2-1、补助地市资金分配测算表'!B:O,14,FALSE)</f>
        <v>118</v>
      </c>
      <c r="C51" s="15"/>
    </row>
    <row r="52" ht="20" customHeight="true" spans="1:3">
      <c r="A52" s="25" t="s">
        <v>72</v>
      </c>
      <c r="B52" s="15">
        <f>VLOOKUP(A52,'附件2-1、补助地市资金分配测算表'!B:O,14,FALSE)</f>
        <v>268</v>
      </c>
      <c r="C52" s="15"/>
    </row>
    <row r="53" ht="20" customHeight="true" spans="1:3">
      <c r="A53" s="25" t="s">
        <v>71</v>
      </c>
      <c r="B53" s="15">
        <f>VLOOKUP(A53,'附件2-1、补助地市资金分配测算表'!B:O,14,FALSE)</f>
        <v>348</v>
      </c>
      <c r="C53" s="15"/>
    </row>
    <row r="54" ht="20" customHeight="true" spans="1:3">
      <c r="A54" s="17" t="s">
        <v>69</v>
      </c>
      <c r="B54" s="15">
        <f>VLOOKUP(A54,'附件2-1、补助地市资金分配测算表'!B:O,14,FALSE)</f>
        <v>212</v>
      </c>
      <c r="C54" s="15"/>
    </row>
    <row r="55" ht="20" customHeight="true" spans="1:3">
      <c r="A55" s="17" t="s">
        <v>68</v>
      </c>
      <c r="B55" s="15">
        <f>VLOOKUP(A55,'附件2-1、补助地市资金分配测算表'!B:O,14,FALSE)</f>
        <v>223</v>
      </c>
      <c r="C55" s="15"/>
    </row>
    <row r="56" ht="45" customHeight="true" spans="1:3">
      <c r="A56" s="17" t="s">
        <v>70</v>
      </c>
      <c r="B56" s="15">
        <f>'附件2-1、补助地市资金分配测算表'!O47</f>
        <v>1189</v>
      </c>
      <c r="C56" s="19" t="s">
        <v>138</v>
      </c>
    </row>
    <row r="57" ht="20" customHeight="true" spans="1:3">
      <c r="A57" s="17" t="s">
        <v>139</v>
      </c>
      <c r="B57" s="15">
        <f>SUM(B58:B59)</f>
        <v>530</v>
      </c>
      <c r="C57" s="15"/>
    </row>
    <row r="58" ht="20" customHeight="true" spans="1:3">
      <c r="A58" s="24" t="s">
        <v>140</v>
      </c>
      <c r="B58" s="15">
        <f>VLOOKUP(A58,'附件2-1、补助地市资金分配测算表'!B:O,14,FALSE)</f>
        <v>340</v>
      </c>
      <c r="C58" s="15"/>
    </row>
    <row r="59" ht="20" customHeight="true" spans="1:3">
      <c r="A59" s="24" t="s">
        <v>141</v>
      </c>
      <c r="B59" s="15">
        <f>VLOOKUP(A59,'附件2-1、补助地市资金分配测算表'!B:O,14,FALSE)</f>
        <v>190</v>
      </c>
      <c r="C59" s="15"/>
    </row>
    <row r="60" ht="20" customHeight="true" spans="1:3">
      <c r="A60" s="25" t="s">
        <v>76</v>
      </c>
      <c r="B60" s="15">
        <f>VLOOKUP(A60,'附件2-1、补助地市资金分配测算表'!B:O,14,FALSE)</f>
        <v>281</v>
      </c>
      <c r="C60" s="15"/>
    </row>
    <row r="61" ht="20" customHeight="true" spans="1:3">
      <c r="A61" s="17" t="s">
        <v>77</v>
      </c>
      <c r="B61" s="15">
        <f>VLOOKUP(A61,'附件2-1、补助地市资金分配测算表'!B:O,14,FALSE)</f>
        <v>284</v>
      </c>
      <c r="C61" s="15"/>
    </row>
    <row r="62" ht="20" customHeight="true" spans="1:3">
      <c r="A62" s="17" t="s">
        <v>78</v>
      </c>
      <c r="B62" s="15">
        <f>VLOOKUP(A62,'附件2-1、补助地市资金分配测算表'!B:O,14,FALSE)</f>
        <v>431</v>
      </c>
      <c r="C62" s="15"/>
    </row>
    <row r="63" ht="20" customHeight="true" spans="1:3">
      <c r="A63" s="17" t="s">
        <v>142</v>
      </c>
      <c r="B63" s="15">
        <v>0</v>
      </c>
      <c r="C63" s="15"/>
    </row>
    <row r="64" ht="32" customHeight="true" spans="1:3">
      <c r="A64" s="17" t="s">
        <v>83</v>
      </c>
      <c r="B64" s="15">
        <f>'附件2-1、补助地市资金分配测算表'!O58</f>
        <v>629</v>
      </c>
      <c r="C64" s="19" t="s">
        <v>143</v>
      </c>
    </row>
    <row r="65" ht="20" customHeight="true" spans="1:3">
      <c r="A65" s="17" t="s">
        <v>82</v>
      </c>
      <c r="B65" s="15">
        <f>VLOOKUP(A65,'附件2-1、补助地市资金分配测算表'!B:O,14,FALSE)</f>
        <v>127</v>
      </c>
      <c r="C65" s="15"/>
    </row>
    <row r="66" ht="20" customHeight="true" spans="1:3">
      <c r="A66" s="17" t="s">
        <v>80</v>
      </c>
      <c r="B66" s="15">
        <f>VLOOKUP(A66,'附件2-1、补助地市资金分配测算表'!B:O,14,FALSE)</f>
        <v>142</v>
      </c>
      <c r="C66" s="15"/>
    </row>
    <row r="67" ht="20" customHeight="true" spans="1:3">
      <c r="A67" s="17" t="s">
        <v>81</v>
      </c>
      <c r="B67" s="15">
        <f>VLOOKUP(A67,'附件2-1、补助地市资金分配测算表'!B:O,14,FALSE)</f>
        <v>160</v>
      </c>
      <c r="C67" s="15"/>
    </row>
    <row r="68" ht="20" customHeight="true" spans="1:3">
      <c r="A68" s="17" t="s">
        <v>144</v>
      </c>
      <c r="B68" s="15">
        <f>SUM(B69:B69)</f>
        <v>182</v>
      </c>
      <c r="C68" s="15"/>
    </row>
    <row r="69" ht="20" customHeight="true" spans="1:3">
      <c r="A69" s="26" t="s">
        <v>145</v>
      </c>
      <c r="B69" s="15">
        <f>VLOOKUP(A69,'附件2-1、补助地市资金分配测算表'!B:O,14,FALSE)</f>
        <v>182</v>
      </c>
      <c r="C69" s="15"/>
    </row>
    <row r="70" ht="20" customHeight="true" spans="1:3">
      <c r="A70" s="27" t="s">
        <v>89</v>
      </c>
      <c r="B70" s="15">
        <f>VLOOKUP(A70,'附件2-1、补助地市资金分配测算表'!B:O,14,FALSE)</f>
        <v>192</v>
      </c>
      <c r="C70" s="15"/>
    </row>
    <row r="71" ht="20" customHeight="true" spans="1:3">
      <c r="A71" s="27" t="s">
        <v>87</v>
      </c>
      <c r="B71" s="15">
        <f>VLOOKUP(A71,'附件2-1、补助地市资金分配测算表'!B:O,14,FALSE)</f>
        <v>173</v>
      </c>
      <c r="C71" s="15"/>
    </row>
    <row r="72" ht="20" customHeight="true" spans="1:3">
      <c r="A72" s="27" t="s">
        <v>86</v>
      </c>
      <c r="B72" s="15">
        <f>VLOOKUP(A72,'附件2-1、补助地市资金分配测算表'!B:O,14,FALSE)</f>
        <v>169</v>
      </c>
      <c r="C72" s="15"/>
    </row>
    <row r="73" ht="20" customHeight="true" spans="1:3">
      <c r="A73" s="17" t="s">
        <v>88</v>
      </c>
      <c r="B73" s="15">
        <f>VLOOKUP(A73,'附件2-1、补助地市资金分配测算表'!B:O,14,FALSE)</f>
        <v>136</v>
      </c>
      <c r="C73" s="15"/>
    </row>
    <row r="74" ht="20" customHeight="true" spans="1:3">
      <c r="A74" s="17" t="s">
        <v>146</v>
      </c>
      <c r="B74" s="15">
        <f>SUM(B75:B76)</f>
        <v>358</v>
      </c>
      <c r="C74" s="15"/>
    </row>
    <row r="75" ht="20" customHeight="true" spans="1:3">
      <c r="A75" s="28" t="s">
        <v>147</v>
      </c>
      <c r="B75" s="15">
        <f>VLOOKUP(A75,'附件2-1、补助地市资金分配测算表'!B:O,14,FALSE)</f>
        <v>212</v>
      </c>
      <c r="C75" s="15"/>
    </row>
    <row r="76" ht="20" customHeight="true" spans="1:3">
      <c r="A76" s="28" t="s">
        <v>148</v>
      </c>
      <c r="B76" s="15">
        <f>VLOOKUP(A76,'附件2-1、补助地市资金分配测算表'!B:O,14,FALSE)</f>
        <v>146</v>
      </c>
      <c r="C76" s="15"/>
    </row>
    <row r="77" ht="20" customHeight="true" spans="1:3">
      <c r="A77" s="17" t="s">
        <v>93</v>
      </c>
      <c r="B77" s="15">
        <f>VLOOKUP(A77,'附件2-1、补助地市资金分配测算表'!B:O,14,FALSE)</f>
        <v>203</v>
      </c>
      <c r="C77" s="15"/>
    </row>
    <row r="78" ht="20" customHeight="true" spans="1:3">
      <c r="A78" s="17" t="s">
        <v>149</v>
      </c>
      <c r="B78" s="15">
        <f>SUM(B79:B79)</f>
        <v>1129</v>
      </c>
      <c r="C78" s="15"/>
    </row>
    <row r="79" ht="42" customHeight="true" spans="1:3">
      <c r="A79" s="29" t="s">
        <v>150</v>
      </c>
      <c r="B79" s="15">
        <f>'附件2-1、补助地市资金分配测算表'!O67</f>
        <v>1129</v>
      </c>
      <c r="C79" s="19" t="s">
        <v>151</v>
      </c>
    </row>
    <row r="80" ht="20" customHeight="true" spans="1:3">
      <c r="A80" s="17" t="s">
        <v>96</v>
      </c>
      <c r="B80" s="15">
        <f>VLOOKUP(A80,'附件2-1、补助地市资金分配测算表'!B:O,14,FALSE)</f>
        <v>235</v>
      </c>
      <c r="C80" s="15"/>
    </row>
    <row r="81" ht="20" customHeight="true" spans="1:3">
      <c r="A81" s="17" t="s">
        <v>97</v>
      </c>
      <c r="B81" s="15">
        <f>VLOOKUP(A81,'附件2-1、补助地市资金分配测算表'!B:O,14,FALSE)</f>
        <v>275</v>
      </c>
      <c r="C81" s="15"/>
    </row>
    <row r="82" ht="20" customHeight="true" spans="1:3">
      <c r="A82" s="17" t="s">
        <v>98</v>
      </c>
      <c r="B82" s="15">
        <f>VLOOKUP(A82,'附件2-1、补助地市资金分配测算表'!B:O,14,FALSE)</f>
        <v>201</v>
      </c>
      <c r="C82" s="15"/>
    </row>
    <row r="83" ht="20" customHeight="true" spans="1:3">
      <c r="A83" s="17" t="s">
        <v>152</v>
      </c>
      <c r="B83" s="15">
        <f>SUM(B84:B85)</f>
        <v>243</v>
      </c>
      <c r="C83" s="15"/>
    </row>
    <row r="84" ht="20" customHeight="true" spans="1:3">
      <c r="A84" s="23" t="s">
        <v>153</v>
      </c>
      <c r="B84" s="15">
        <f>VLOOKUP(A84,'附件2-1、补助地市资金分配测算表'!B:O,14,FALSE)</f>
        <v>118</v>
      </c>
      <c r="C84" s="15"/>
    </row>
    <row r="85" ht="20" customHeight="true" spans="1:3">
      <c r="A85" s="23" t="s">
        <v>100</v>
      </c>
      <c r="B85" s="15">
        <f>VLOOKUP(A85,'附件2-1、补助地市资金分配测算表'!B:O,14,FALSE)</f>
        <v>125</v>
      </c>
      <c r="C85" s="15"/>
    </row>
    <row r="86" ht="20" customHeight="true" spans="1:3">
      <c r="A86" s="17" t="s">
        <v>103</v>
      </c>
      <c r="B86" s="15">
        <f>VLOOKUP(A86,'附件2-1、补助地市资金分配测算表'!B:O,14,FALSE)</f>
        <v>224</v>
      </c>
      <c r="C86" s="15"/>
    </row>
    <row r="87" ht="20" customHeight="true" spans="1:3">
      <c r="A87" s="17" t="s">
        <v>104</v>
      </c>
      <c r="B87" s="15">
        <f>VLOOKUP(A87,'附件2-1、补助地市资金分配测算表'!B:O,14,FALSE)</f>
        <v>199</v>
      </c>
      <c r="C87" s="15"/>
    </row>
    <row r="88" ht="20" customHeight="true" spans="1:3">
      <c r="A88" s="17" t="s">
        <v>102</v>
      </c>
      <c r="B88" s="15">
        <f>VLOOKUP(A88,'附件2-1、补助地市资金分配测算表'!B:O,14,FALSE)</f>
        <v>157</v>
      </c>
      <c r="C88" s="15"/>
    </row>
  </sheetData>
  <autoFilter ref="A2:F88">
    <extLst/>
  </autoFilter>
  <mergeCells count="1">
    <mergeCell ref="A2:C2"/>
  </mergeCells>
  <printOptions horizontalCentered="true"/>
  <pageMargins left="0.393055555555556" right="0.393055555555556" top="0.590277777777778" bottom="0.590277777777778" header="0.5" footer="0.5"/>
  <pageSetup paperSize="9" fitToHeight="0" orientation="portrait" horizontalDpi="600"/>
  <headerFooter/>
  <rowBreaks count="5" manualBreakCount="5">
    <brk id="28" max="2" man="1"/>
    <brk id="62" max="2" man="1"/>
    <brk id="88" max="16383" man="1"/>
    <brk id="88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省民政厅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附件2-1、补助地市资金分配测算表</vt:lpstr>
      <vt:lpstr>附件2、资金下达表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郑耀凯</dc:creator>
  <cp:lastModifiedBy>ht706</cp:lastModifiedBy>
  <dcterms:created xsi:type="dcterms:W3CDTF">2021-12-15T17:40:00Z</dcterms:created>
  <dcterms:modified xsi:type="dcterms:W3CDTF">2025-05-28T17:09:48Z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  <property fmtid="{D5CDD505-2E9C-101B-9397-08002B2CF9AE}" pid="3" name="KSOReadingLayout">
    <vt:bool>true</vt:bool>
  </property>
  <property fmtid="{D5CDD505-2E9C-101B-9397-08002B2CF9AE}" pid="4" name="ICV">
    <vt:lpwstr>4CD5F3C16EE27CF521817965C7F2A3F7</vt:lpwstr>
  </property>
</Properties>
</file>